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VM34007S\utilisateurs\KA\AKA\formulaires\Année 2025\Pour circulaire adh ss cor\"/>
    </mc:Choice>
  </mc:AlternateContent>
  <xr:revisionPtr revIDLastSave="0" documentId="13_ncr:1_{67E0FD7D-292A-47EF-BD6B-C14067E0BF83}" xr6:coauthVersionLast="47" xr6:coauthVersionMax="47" xr10:uidLastSave="{00000000-0000-0000-0000-000000000000}"/>
  <bookViews>
    <workbookView xWindow="28680" yWindow="-120" windowWidth="29040" windowHeight="15720" xr2:uid="{1E89671A-8C7D-40A7-9824-FD31861029F4}"/>
  </bookViews>
  <sheets>
    <sheet name="Grille de calcul 2025" sheetId="2" r:id="rId1"/>
    <sheet name="Grille de calcul 2024" sheetId="1" r:id="rId2"/>
  </sheets>
  <definedNames>
    <definedName name="_xlnm.Print_Area" localSheetId="1">'Grille de calcul 2024'!$A$1:$I$29</definedName>
    <definedName name="_xlnm.Print_Area" localSheetId="0">'Grille de calcul 2025'!$A$1:$I$31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0" i="2" l="1"/>
  <c r="G20" i="2"/>
  <c r="F20" i="2"/>
  <c r="I17" i="2"/>
  <c r="G13" i="2"/>
  <c r="K9" i="2" s="1"/>
  <c r="M9" i="2" s="1"/>
  <c r="B10" i="2"/>
  <c r="M8" i="2"/>
  <c r="M7" i="2"/>
  <c r="L13" i="2" s="1"/>
  <c r="B7" i="2"/>
  <c r="B6" i="2"/>
  <c r="B1" i="2"/>
  <c r="B7" i="1"/>
  <c r="G13" i="1"/>
  <c r="K9" i="1" s="1"/>
  <c r="B6" i="1"/>
  <c r="K11" i="2" l="1"/>
  <c r="M11" i="2" s="1"/>
  <c r="E8" i="2"/>
  <c r="M10" i="2"/>
  <c r="N9" i="2" s="1"/>
  <c r="G21" i="2" s="1"/>
  <c r="G22" i="2" s="1"/>
  <c r="B8" i="2"/>
  <c r="M8" i="1"/>
  <c r="M7" i="1"/>
  <c r="L13" i="1" s="1"/>
  <c r="K10" i="1" s="1"/>
  <c r="B8" i="1" s="1"/>
  <c r="B10" i="1"/>
  <c r="B1" i="1"/>
  <c r="H21" i="2" l="1"/>
  <c r="H22" i="2" s="1"/>
  <c r="F21" i="2"/>
  <c r="E8" i="1"/>
  <c r="K11" i="1"/>
  <c r="F21" i="1" s="1"/>
  <c r="I21" i="2" l="1"/>
  <c r="F22" i="2"/>
  <c r="I22" i="2" s="1"/>
  <c r="H21" i="1"/>
  <c r="H20" i="1"/>
  <c r="G20" i="1"/>
  <c r="F20" i="1"/>
  <c r="I17" i="1"/>
  <c r="M11" i="1"/>
  <c r="H22" i="1" l="1"/>
  <c r="M9" i="1"/>
  <c r="F22" i="1"/>
  <c r="M10" i="1"/>
  <c r="N9" i="1" l="1"/>
  <c r="G21" i="1" s="1"/>
  <c r="G22" i="1" s="1"/>
  <c r="I22" i="1" s="1"/>
  <c r="I21" i="1" l="1"/>
</calcChain>
</file>

<file path=xl/sharedStrings.xml><?xml version="1.0" encoding="utf-8"?>
<sst xmlns="http://schemas.openxmlformats.org/spreadsheetml/2006/main" count="46" uniqueCount="23">
  <si>
    <t>Adhérent :</t>
  </si>
  <si>
    <t>Exercice clos au :</t>
  </si>
  <si>
    <t xml:space="preserve">Bénéfice définitif x 3,75% </t>
  </si>
  <si>
    <t>Plafond annuel de la Sécurité sociale :  CSF *7%</t>
  </si>
  <si>
    <t xml:space="preserve">8 x Plafond annuel de la Sécurité sociale : </t>
  </si>
  <si>
    <t>Base à prendre en compte pour le plafond de déductibilité</t>
  </si>
  <si>
    <t>Perte d'emploi</t>
  </si>
  <si>
    <t>Prévoyance et Santé</t>
  </si>
  <si>
    <t>TOTAL</t>
  </si>
  <si>
    <t>Contrat Madelin de l'exploitant</t>
  </si>
  <si>
    <t>Contrat Madelin du conjoint collaborateur</t>
  </si>
  <si>
    <t>Rachat de cotisations facultatives</t>
  </si>
  <si>
    <t>Charges sociales facultatives</t>
  </si>
  <si>
    <t>Plancher/Plafond de déduction</t>
  </si>
  <si>
    <t>Réintégrations à effectuer</t>
  </si>
  <si>
    <t>L'abondement versé à votre profit ou celui de votre conjoint sur un PERCO (plan d'épargne retraite collectif) et exonéré de l'impôt sur le revenu, vient en diminution de la limite de déduction (BOI-BIC-CHG-40-50-40-20, n° 80)</t>
  </si>
  <si>
    <t>* Limite réduite des sommes éventuellement versées au titre du PERCO</t>
  </si>
  <si>
    <t>Date entrée</t>
  </si>
  <si>
    <t>Date fin</t>
  </si>
  <si>
    <t>AF</t>
  </si>
  <si>
    <r>
      <t xml:space="preserve">Retraite et PER </t>
    </r>
    <r>
      <rPr>
        <b/>
        <sz val="22"/>
        <color rgb="FFFF0000"/>
        <rFont val="Calibri"/>
        <family val="2"/>
        <scheme val="minor"/>
      </rPr>
      <t>*</t>
    </r>
  </si>
  <si>
    <t>Divers à déduire ligne 43/2035B : exonération sur le bénéfice ZFU-ZRR case CS et AW.</t>
  </si>
  <si>
    <t>Charges sociales facultatives (case BU et BZ / 2035A)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</si>
</sst>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* #,##0.00\ &quot;€&quot;_-;\-* #,##0.00\ &quot;€&quot;_-;_-* &quot;-&quot;??\ &quot;€&quot;_-;_-@_-"/>
    <numFmt numFmtId="164" formatCode="_-* #,##0.00\ [$€-1]_-;\-* #,##0.00\ [$€-1]_-;_-* &quot;-&quot;??\ [$€-1]_-"/>
    <numFmt numFmtId="165" formatCode="#,##0\ &quot;€&quot;"/>
    <numFmt numFmtId="166" formatCode="_-* #,##0.00\ [$€-1]_-;\-* #,##0.00\ [$€-1]_-;_-* &quot;-&quot;??\ [$€-1]_-;_-@_-"/>
    <numFmt numFmtId="167" formatCode="_-* #,##0\ [$€-1]_-;\-* #,##0\ [$€-1]_-;_-* &quot;-&quot;??\ [$€-1]_-"/>
    <numFmt numFmtId="168" formatCode="_-* #,##0\ [$€-1]_-;\-* #,##0\ [$€-1]_-;_-* &quot;-&quot;??\ [$€-1]_-;_-@_-"/>
    <numFmt numFmtId="169" formatCode="#,##0\ [$€-1]_ ;\-#,##0\ [$€-1]\ 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5"/>
      <color theme="1"/>
      <name val="Arial Black"/>
      <family val="2"/>
    </font>
    <font>
      <sz val="10"/>
      <name val="Times New Roman"/>
      <family val="1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u/>
      <sz val="14"/>
      <name val="Calibri"/>
      <family val="2"/>
      <scheme val="minor"/>
    </font>
    <font>
      <b/>
      <sz val="11"/>
      <color rgb="FFFF33CC"/>
      <name val="Calibri"/>
      <family val="2"/>
      <scheme val="minor"/>
    </font>
    <font>
      <b/>
      <sz val="10"/>
      <color rgb="FFFF33CC"/>
      <name val="Calibri"/>
      <family val="2"/>
      <scheme val="minor"/>
    </font>
    <font>
      <b/>
      <sz val="10"/>
      <color indexed="14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0"/>
      <name val="Arial"/>
      <family val="2"/>
    </font>
    <font>
      <i/>
      <sz val="9"/>
      <color rgb="FF000000"/>
      <name val="Arial"/>
      <family val="2"/>
    </font>
    <font>
      <i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i/>
      <sz val="10"/>
      <name val="Calibri"/>
      <family val="2"/>
      <scheme val="minor"/>
    </font>
    <font>
      <b/>
      <i/>
      <sz val="10"/>
      <color theme="4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6B0E2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22"/>
      </right>
      <top style="medium">
        <color indexed="64"/>
      </top>
      <bottom/>
      <diagonal/>
    </border>
    <border>
      <left style="thin">
        <color indexed="22"/>
      </left>
      <right style="medium">
        <color indexed="64"/>
      </right>
      <top style="medium">
        <color indexed="64"/>
      </top>
      <bottom style="thin">
        <color indexed="22"/>
      </bottom>
      <diagonal/>
    </border>
    <border>
      <left/>
      <right style="thin">
        <color indexed="22"/>
      </right>
      <top/>
      <bottom/>
      <diagonal/>
    </border>
    <border>
      <left style="thin">
        <color indexed="22"/>
      </left>
      <right style="medium">
        <color indexed="64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22"/>
      </right>
      <top/>
      <bottom style="medium">
        <color indexed="64"/>
      </bottom>
      <diagonal/>
    </border>
    <border>
      <left style="thin">
        <color indexed="22"/>
      </left>
      <right style="medium">
        <color indexed="64"/>
      </right>
      <top style="thin">
        <color indexed="22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 style="thin">
        <color indexed="22"/>
      </right>
      <top style="thin">
        <color indexed="22"/>
      </top>
      <bottom style="dashed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dashed">
        <color indexed="64"/>
      </bottom>
      <diagonal/>
    </border>
    <border>
      <left style="medium">
        <color indexed="64"/>
      </left>
      <right style="thin">
        <color indexed="22"/>
      </right>
      <top style="dashed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dashed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22"/>
      </right>
      <top style="medium">
        <color indexed="64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medium">
        <color indexed="64"/>
      </top>
      <bottom style="thin">
        <color indexed="22"/>
      </bottom>
      <diagonal/>
    </border>
    <border>
      <left style="medium">
        <color indexed="64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medium">
        <color indexed="64"/>
      </right>
      <top style="thin">
        <color indexed="22"/>
      </top>
      <bottom style="dashed">
        <color indexed="64"/>
      </bottom>
      <diagonal/>
    </border>
    <border>
      <left style="thin">
        <color indexed="22"/>
      </left>
      <right style="medium">
        <color indexed="64"/>
      </right>
      <top style="dashed">
        <color indexed="64"/>
      </top>
      <bottom style="thin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3" fillId="0" borderId="0"/>
    <xf numFmtId="0" fontId="15" fillId="0" borderId="0"/>
    <xf numFmtId="44" fontId="1" fillId="0" borderId="0" applyFont="0" applyFill="0" applyBorder="0" applyAlignment="0" applyProtection="0"/>
  </cellStyleXfs>
  <cellXfs count="105">
    <xf numFmtId="0" fontId="0" fillId="0" borderId="0" xfId="0"/>
    <xf numFmtId="0" fontId="4" fillId="2" borderId="0" xfId="2" applyFont="1" applyFill="1" applyProtection="1">
      <protection hidden="1"/>
    </xf>
    <xf numFmtId="0" fontId="5" fillId="2" borderId="0" xfId="2" applyFont="1" applyFill="1" applyAlignment="1" applyProtection="1">
      <alignment horizontal="right"/>
      <protection hidden="1"/>
    </xf>
    <xf numFmtId="17" fontId="5" fillId="2" borderId="0" xfId="2" quotePrefix="1" applyNumberFormat="1" applyFont="1" applyFill="1" applyAlignment="1" applyProtection="1">
      <alignment horizontal="right"/>
      <protection hidden="1"/>
    </xf>
    <xf numFmtId="0" fontId="0" fillId="2" borderId="0" xfId="0" applyFill="1" applyProtection="1">
      <protection hidden="1"/>
    </xf>
    <xf numFmtId="0" fontId="5" fillId="2" borderId="4" xfId="2" applyFont="1" applyFill="1" applyBorder="1" applyAlignment="1" applyProtection="1">
      <alignment horizontal="right"/>
      <protection hidden="1"/>
    </xf>
    <xf numFmtId="0" fontId="0" fillId="2" borderId="5" xfId="0" applyFill="1" applyBorder="1" applyProtection="1">
      <protection hidden="1"/>
    </xf>
    <xf numFmtId="0" fontId="4" fillId="2" borderId="4" xfId="2" applyFont="1" applyFill="1" applyBorder="1" applyProtection="1">
      <protection hidden="1"/>
    </xf>
    <xf numFmtId="0" fontId="4" fillId="2" borderId="5" xfId="2" applyFont="1" applyFill="1" applyBorder="1" applyProtection="1">
      <protection hidden="1"/>
    </xf>
    <xf numFmtId="164" fontId="4" fillId="2" borderId="0" xfId="2" applyNumberFormat="1" applyFont="1" applyFill="1" applyProtection="1">
      <protection hidden="1"/>
    </xf>
    <xf numFmtId="0" fontId="4" fillId="2" borderId="0" xfId="2" quotePrefix="1" applyFont="1" applyFill="1" applyAlignment="1" applyProtection="1">
      <alignment horizontal="left"/>
      <protection hidden="1"/>
    </xf>
    <xf numFmtId="165" fontId="4" fillId="2" borderId="0" xfId="2" applyNumberFormat="1" applyFont="1" applyFill="1" applyProtection="1">
      <protection hidden="1"/>
    </xf>
    <xf numFmtId="0" fontId="4" fillId="2" borderId="0" xfId="2" applyFont="1" applyFill="1" applyAlignment="1" applyProtection="1">
      <alignment horizontal="left"/>
      <protection hidden="1"/>
    </xf>
    <xf numFmtId="164" fontId="5" fillId="2" borderId="13" xfId="2" applyNumberFormat="1" applyFont="1" applyFill="1" applyBorder="1" applyProtection="1">
      <protection hidden="1"/>
    </xf>
    <xf numFmtId="0" fontId="4" fillId="2" borderId="10" xfId="2" applyFont="1" applyFill="1" applyBorder="1" applyAlignment="1" applyProtection="1">
      <alignment horizontal="left" vertical="center"/>
      <protection hidden="1"/>
    </xf>
    <xf numFmtId="167" fontId="12" fillId="2" borderId="22" xfId="1" applyNumberFormat="1" applyFont="1" applyFill="1" applyBorder="1" applyAlignment="1" applyProtection="1">
      <alignment vertical="center"/>
      <protection hidden="1"/>
    </xf>
    <xf numFmtId="0" fontId="10" fillId="2" borderId="11" xfId="2" quotePrefix="1" applyFont="1" applyFill="1" applyBorder="1" applyAlignment="1" applyProtection="1">
      <alignment vertical="center"/>
      <protection hidden="1"/>
    </xf>
    <xf numFmtId="0" fontId="4" fillId="2" borderId="0" xfId="2" applyFont="1" applyFill="1" applyAlignment="1" applyProtection="1">
      <alignment vertical="center" wrapText="1"/>
      <protection hidden="1"/>
    </xf>
    <xf numFmtId="0" fontId="5" fillId="2" borderId="14" xfId="2" quotePrefix="1" applyFont="1" applyFill="1" applyBorder="1" applyAlignment="1" applyProtection="1">
      <alignment horizontal="center" vertical="center" wrapText="1"/>
      <protection hidden="1"/>
    </xf>
    <xf numFmtId="0" fontId="5" fillId="2" borderId="15" xfId="2" quotePrefix="1" applyFont="1" applyFill="1" applyBorder="1" applyAlignment="1" applyProtection="1">
      <alignment horizontal="center" vertical="center" wrapText="1"/>
      <protection hidden="1"/>
    </xf>
    <xf numFmtId="0" fontId="5" fillId="2" borderId="16" xfId="2" applyFont="1" applyFill="1" applyBorder="1" applyAlignment="1" applyProtection="1">
      <alignment horizontal="center" vertical="center" wrapText="1"/>
      <protection hidden="1"/>
    </xf>
    <xf numFmtId="168" fontId="11" fillId="2" borderId="11" xfId="2" applyNumberFormat="1" applyFont="1" applyFill="1" applyBorder="1" applyAlignment="1" applyProtection="1">
      <alignment vertical="center"/>
      <protection hidden="1"/>
    </xf>
    <xf numFmtId="0" fontId="4" fillId="2" borderId="4" xfId="2" applyFont="1" applyFill="1" applyBorder="1" applyAlignment="1" applyProtection="1">
      <alignment horizontal="left" vertical="center"/>
      <protection hidden="1"/>
    </xf>
    <xf numFmtId="168" fontId="11" fillId="2" borderId="10" xfId="2" applyNumberFormat="1" applyFont="1" applyFill="1" applyBorder="1" applyAlignment="1" applyProtection="1">
      <alignment vertical="center"/>
      <protection hidden="1"/>
    </xf>
    <xf numFmtId="167" fontId="8" fillId="2" borderId="4" xfId="1" applyNumberFormat="1" applyFont="1" applyFill="1" applyBorder="1" applyAlignment="1" applyProtection="1">
      <alignment horizontal="center" vertical="center"/>
      <protection hidden="1"/>
    </xf>
    <xf numFmtId="167" fontId="9" fillId="2" borderId="0" xfId="1" applyNumberFormat="1" applyFont="1" applyFill="1" applyBorder="1" applyAlignment="1" applyProtection="1">
      <alignment horizontal="center" vertical="center"/>
      <protection hidden="1"/>
    </xf>
    <xf numFmtId="167" fontId="9" fillId="2" borderId="5" xfId="1" applyNumberFormat="1" applyFont="1" applyFill="1" applyBorder="1" applyAlignment="1" applyProtection="1">
      <alignment horizontal="center" vertical="center"/>
      <protection hidden="1"/>
    </xf>
    <xf numFmtId="168" fontId="11" fillId="2" borderId="10" xfId="2" applyNumberFormat="1" applyFont="1" applyFill="1" applyBorder="1" applyAlignment="1" applyProtection="1">
      <alignment horizontal="center" vertical="center"/>
      <protection hidden="1"/>
    </xf>
    <xf numFmtId="168" fontId="11" fillId="2" borderId="11" xfId="2" applyNumberFormat="1" applyFont="1" applyFill="1" applyBorder="1" applyAlignment="1" applyProtection="1">
      <alignment horizontal="center" vertical="center"/>
      <protection hidden="1"/>
    </xf>
    <xf numFmtId="168" fontId="11" fillId="2" borderId="22" xfId="2" applyNumberFormat="1" applyFont="1" applyFill="1" applyBorder="1" applyAlignment="1" applyProtection="1">
      <alignment horizontal="center" vertical="center"/>
      <protection hidden="1"/>
    </xf>
    <xf numFmtId="167" fontId="12" fillId="2" borderId="5" xfId="1" applyNumberFormat="1" applyFont="1" applyFill="1" applyBorder="1" applyAlignment="1" applyProtection="1">
      <alignment horizontal="center" vertical="center"/>
      <protection hidden="1"/>
    </xf>
    <xf numFmtId="166" fontId="4" fillId="2" borderId="3" xfId="2" applyNumberFormat="1" applyFont="1" applyFill="1" applyBorder="1" applyAlignment="1" applyProtection="1">
      <alignment horizontal="center" vertical="center"/>
      <protection hidden="1"/>
    </xf>
    <xf numFmtId="0" fontId="4" fillId="2" borderId="5" xfId="2" applyFont="1" applyFill="1" applyBorder="1" applyAlignment="1" applyProtection="1">
      <alignment horizontal="center" vertical="center"/>
      <protection hidden="1"/>
    </xf>
    <xf numFmtId="164" fontId="5" fillId="0" borderId="20" xfId="1" applyNumberFormat="1" applyFont="1" applyBorder="1" applyAlignment="1" applyProtection="1">
      <alignment horizontal="center" vertical="center"/>
      <protection hidden="1"/>
    </xf>
    <xf numFmtId="164" fontId="5" fillId="0" borderId="21" xfId="1" applyNumberFormat="1" applyFont="1" applyBorder="1" applyAlignment="1" applyProtection="1">
      <alignment horizontal="center" vertical="center"/>
      <protection hidden="1"/>
    </xf>
    <xf numFmtId="164" fontId="5" fillId="0" borderId="27" xfId="1" applyNumberFormat="1" applyFont="1" applyBorder="1" applyAlignment="1" applyProtection="1">
      <alignment horizontal="center" vertical="center"/>
      <protection hidden="1"/>
    </xf>
    <xf numFmtId="14" fontId="0" fillId="2" borderId="0" xfId="0" applyNumberFormat="1" applyFill="1" applyProtection="1">
      <protection hidden="1"/>
    </xf>
    <xf numFmtId="14" fontId="4" fillId="2" borderId="0" xfId="2" applyNumberFormat="1" applyFont="1" applyFill="1" applyProtection="1">
      <protection hidden="1"/>
    </xf>
    <xf numFmtId="0" fontId="17" fillId="2" borderId="4" xfId="0" applyFont="1" applyFill="1" applyBorder="1" applyProtection="1">
      <protection hidden="1"/>
    </xf>
    <xf numFmtId="0" fontId="0" fillId="2" borderId="4" xfId="0" applyFill="1" applyBorder="1" applyProtection="1">
      <protection hidden="1"/>
    </xf>
    <xf numFmtId="0" fontId="4" fillId="2" borderId="10" xfId="2" applyFont="1" applyFill="1" applyBorder="1" applyProtection="1">
      <protection hidden="1"/>
    </xf>
    <xf numFmtId="0" fontId="4" fillId="2" borderId="11" xfId="2" applyFont="1" applyFill="1" applyBorder="1" applyProtection="1">
      <protection hidden="1"/>
    </xf>
    <xf numFmtId="0" fontId="4" fillId="2" borderId="22" xfId="2" applyFont="1" applyFill="1" applyBorder="1" applyProtection="1">
      <protection hidden="1"/>
    </xf>
    <xf numFmtId="0" fontId="0" fillId="2" borderId="0" xfId="0" applyFill="1" applyProtection="1">
      <protection locked="0"/>
    </xf>
    <xf numFmtId="164" fontId="4" fillId="3" borderId="7" xfId="2" applyNumberFormat="1" applyFont="1" applyFill="1" applyBorder="1" applyProtection="1">
      <protection locked="0"/>
    </xf>
    <xf numFmtId="164" fontId="4" fillId="3" borderId="9" xfId="2" applyNumberFormat="1" applyFont="1" applyFill="1" applyBorder="1" applyProtection="1">
      <protection locked="0"/>
    </xf>
    <xf numFmtId="164" fontId="4" fillId="3" borderId="23" xfId="2" applyNumberFormat="1" applyFont="1" applyFill="1" applyBorder="1" applyAlignment="1" applyProtection="1">
      <alignment horizontal="center" vertical="center"/>
      <protection locked="0"/>
    </xf>
    <xf numFmtId="164" fontId="4" fillId="3" borderId="24" xfId="2" applyNumberFormat="1" applyFont="1" applyFill="1" applyBorder="1" applyAlignment="1" applyProtection="1">
      <alignment horizontal="center" vertical="center"/>
      <protection locked="0"/>
    </xf>
    <xf numFmtId="164" fontId="4" fillId="3" borderId="7" xfId="2" applyNumberFormat="1" applyFont="1" applyFill="1" applyBorder="1" applyAlignment="1" applyProtection="1">
      <alignment horizontal="center" vertical="center"/>
      <protection locked="0"/>
    </xf>
    <xf numFmtId="164" fontId="4" fillId="3" borderId="25" xfId="2" applyNumberFormat="1" applyFont="1" applyFill="1" applyBorder="1" applyAlignment="1" applyProtection="1">
      <alignment horizontal="center" vertical="center"/>
      <protection locked="0"/>
    </xf>
    <xf numFmtId="164" fontId="4" fillId="3" borderId="17" xfId="2" applyNumberFormat="1" applyFont="1" applyFill="1" applyBorder="1" applyAlignment="1" applyProtection="1">
      <alignment horizontal="center" vertical="center"/>
      <protection locked="0"/>
    </xf>
    <xf numFmtId="164" fontId="4" fillId="3" borderId="9" xfId="2" applyNumberFormat="1" applyFont="1" applyFill="1" applyBorder="1" applyAlignment="1" applyProtection="1">
      <alignment horizontal="center" vertical="center"/>
      <protection locked="0"/>
    </xf>
    <xf numFmtId="164" fontId="4" fillId="3" borderId="18" xfId="2" applyNumberFormat="1" applyFont="1" applyFill="1" applyBorder="1" applyAlignment="1" applyProtection="1">
      <alignment horizontal="center" vertical="center"/>
      <protection locked="0"/>
    </xf>
    <xf numFmtId="164" fontId="4" fillId="3" borderId="19" xfId="2" applyNumberFormat="1" applyFont="1" applyFill="1" applyBorder="1" applyAlignment="1" applyProtection="1">
      <alignment horizontal="center" vertical="center"/>
      <protection locked="0"/>
    </xf>
    <xf numFmtId="164" fontId="4" fillId="3" borderId="26" xfId="2" applyNumberFormat="1" applyFont="1" applyFill="1" applyBorder="1" applyAlignment="1" applyProtection="1">
      <alignment horizontal="center" vertical="center"/>
      <protection locked="0"/>
    </xf>
    <xf numFmtId="14" fontId="0" fillId="4" borderId="0" xfId="0" applyNumberFormat="1" applyFill="1" applyProtection="1">
      <protection locked="0"/>
    </xf>
    <xf numFmtId="165" fontId="19" fillId="0" borderId="0" xfId="2" applyNumberFormat="1" applyFont="1" applyAlignment="1" applyProtection="1">
      <alignment horizontal="left" vertical="center"/>
      <protection hidden="1"/>
    </xf>
    <xf numFmtId="169" fontId="20" fillId="2" borderId="0" xfId="2" applyNumberFormat="1" applyFont="1" applyFill="1" applyAlignment="1" applyProtection="1">
      <alignment horizontal="left"/>
      <protection hidden="1"/>
    </xf>
    <xf numFmtId="44" fontId="16" fillId="2" borderId="4" xfId="0" applyNumberFormat="1" applyFont="1" applyFill="1" applyBorder="1" applyAlignment="1">
      <alignment horizontal="center" vertical="justify"/>
    </xf>
    <xf numFmtId="44" fontId="16" fillId="2" borderId="0" xfId="0" applyNumberFormat="1" applyFont="1" applyFill="1" applyAlignment="1">
      <alignment horizontal="center" vertical="justify"/>
    </xf>
    <xf numFmtId="44" fontId="16" fillId="2" borderId="5" xfId="0" applyNumberFormat="1" applyFont="1" applyFill="1" applyBorder="1" applyAlignment="1">
      <alignment horizontal="center" vertical="justify"/>
    </xf>
    <xf numFmtId="44" fontId="16" fillId="2" borderId="10" xfId="0" applyNumberFormat="1" applyFont="1" applyFill="1" applyBorder="1" applyAlignment="1">
      <alignment horizontal="center" vertical="justify"/>
    </xf>
    <xf numFmtId="44" fontId="16" fillId="2" borderId="11" xfId="0" applyNumberFormat="1" applyFont="1" applyFill="1" applyBorder="1" applyAlignment="1">
      <alignment horizontal="center" vertical="justify"/>
    </xf>
    <xf numFmtId="44" fontId="16" fillId="2" borderId="22" xfId="0" applyNumberFormat="1" applyFont="1" applyFill="1" applyBorder="1" applyAlignment="1">
      <alignment horizontal="center" vertical="justify"/>
    </xf>
    <xf numFmtId="0" fontId="18" fillId="2" borderId="4" xfId="2" applyFont="1" applyFill="1" applyBorder="1" applyAlignment="1" applyProtection="1">
      <alignment horizontal="left"/>
      <protection hidden="1"/>
    </xf>
    <xf numFmtId="0" fontId="4" fillId="2" borderId="0" xfId="2" applyFont="1" applyFill="1" applyAlignment="1" applyProtection="1">
      <alignment horizontal="left"/>
      <protection hidden="1"/>
    </xf>
    <xf numFmtId="0" fontId="4" fillId="2" borderId="8" xfId="2" applyFont="1" applyFill="1" applyBorder="1" applyAlignment="1" applyProtection="1">
      <alignment horizontal="left"/>
      <protection hidden="1"/>
    </xf>
    <xf numFmtId="0" fontId="18" fillId="2" borderId="0" xfId="2" applyFont="1" applyFill="1" applyAlignment="1" applyProtection="1">
      <alignment horizontal="left"/>
      <protection hidden="1"/>
    </xf>
    <xf numFmtId="0" fontId="18" fillId="2" borderId="8" xfId="2" applyFont="1" applyFill="1" applyBorder="1" applyAlignment="1" applyProtection="1">
      <alignment horizontal="left"/>
      <protection hidden="1"/>
    </xf>
    <xf numFmtId="0" fontId="5" fillId="2" borderId="10" xfId="2" quotePrefix="1" applyFont="1" applyFill="1" applyBorder="1" applyAlignment="1" applyProtection="1">
      <alignment horizontal="left"/>
      <protection hidden="1"/>
    </xf>
    <xf numFmtId="0" fontId="5" fillId="2" borderId="11" xfId="2" quotePrefix="1" applyFont="1" applyFill="1" applyBorder="1" applyAlignment="1" applyProtection="1">
      <alignment horizontal="left"/>
      <protection hidden="1"/>
    </xf>
    <xf numFmtId="0" fontId="5" fillId="2" borderId="12" xfId="2" quotePrefix="1" applyFont="1" applyFill="1" applyBorder="1" applyAlignment="1" applyProtection="1">
      <alignment horizontal="left"/>
      <protection hidden="1"/>
    </xf>
    <xf numFmtId="0" fontId="4" fillId="2" borderId="1" xfId="2" applyFont="1" applyFill="1" applyBorder="1" applyAlignment="1" applyProtection="1">
      <alignment horizontal="center"/>
      <protection hidden="1"/>
    </xf>
    <xf numFmtId="0" fontId="4" fillId="2" borderId="2" xfId="2" applyFont="1" applyFill="1" applyBorder="1" applyAlignment="1" applyProtection="1">
      <alignment horizontal="center"/>
      <protection hidden="1"/>
    </xf>
    <xf numFmtId="0" fontId="4" fillId="2" borderId="1" xfId="2" applyFont="1" applyFill="1" applyBorder="1" applyAlignment="1" applyProtection="1">
      <alignment horizontal="left"/>
      <protection hidden="1"/>
    </xf>
    <xf numFmtId="0" fontId="4" fillId="2" borderId="2" xfId="2" applyFont="1" applyFill="1" applyBorder="1" applyAlignment="1" applyProtection="1">
      <alignment horizontal="left"/>
      <protection hidden="1"/>
    </xf>
    <xf numFmtId="0" fontId="4" fillId="2" borderId="3" xfId="2" applyFont="1" applyFill="1" applyBorder="1" applyAlignment="1" applyProtection="1">
      <alignment horizontal="left"/>
      <protection hidden="1"/>
    </xf>
    <xf numFmtId="0" fontId="4" fillId="2" borderId="4" xfId="2" applyFont="1" applyFill="1" applyBorder="1" applyAlignment="1" applyProtection="1">
      <alignment horizontal="left"/>
      <protection hidden="1"/>
    </xf>
    <xf numFmtId="0" fontId="4" fillId="2" borderId="5" xfId="2" applyFont="1" applyFill="1" applyBorder="1" applyAlignment="1" applyProtection="1">
      <alignment horizontal="left"/>
      <protection hidden="1"/>
    </xf>
    <xf numFmtId="0" fontId="5" fillId="2" borderId="4" xfId="2" applyFont="1" applyFill="1" applyBorder="1" applyAlignment="1" applyProtection="1">
      <alignment horizontal="left"/>
      <protection hidden="1"/>
    </xf>
    <xf numFmtId="0" fontId="5" fillId="2" borderId="0" xfId="2" applyFont="1" applyFill="1" applyAlignment="1" applyProtection="1">
      <alignment horizontal="left"/>
      <protection hidden="1"/>
    </xf>
    <xf numFmtId="0" fontId="5" fillId="2" borderId="5" xfId="2" applyFont="1" applyFill="1" applyBorder="1" applyAlignment="1" applyProtection="1">
      <alignment horizontal="left"/>
      <protection hidden="1"/>
    </xf>
    <xf numFmtId="0" fontId="7" fillId="2" borderId="4" xfId="0" applyFont="1" applyFill="1" applyBorder="1" applyAlignment="1" applyProtection="1">
      <alignment horizontal="left" vertical="top"/>
      <protection hidden="1"/>
    </xf>
    <xf numFmtId="0" fontId="7" fillId="2" borderId="0" xfId="0" applyFont="1" applyFill="1" applyAlignment="1" applyProtection="1">
      <alignment horizontal="left" vertical="top"/>
      <protection hidden="1"/>
    </xf>
    <xf numFmtId="0" fontId="7" fillId="2" borderId="5" xfId="0" applyFont="1" applyFill="1" applyBorder="1" applyAlignment="1" applyProtection="1">
      <alignment horizontal="left" vertical="top"/>
      <protection hidden="1"/>
    </xf>
    <xf numFmtId="0" fontId="10" fillId="2" borderId="0" xfId="2" quotePrefix="1" applyFont="1" applyFill="1" applyAlignment="1" applyProtection="1">
      <alignment vertical="center"/>
      <protection hidden="1"/>
    </xf>
    <xf numFmtId="0" fontId="10" fillId="2" borderId="5" xfId="2" quotePrefix="1" applyFont="1" applyFill="1" applyBorder="1" applyAlignment="1" applyProtection="1">
      <alignment vertical="center"/>
      <protection hidden="1"/>
    </xf>
    <xf numFmtId="0" fontId="14" fillId="2" borderId="4" xfId="0" applyFont="1" applyFill="1" applyBorder="1" applyAlignment="1" applyProtection="1">
      <alignment horizontal="center"/>
      <protection hidden="1"/>
    </xf>
    <xf numFmtId="0" fontId="14" fillId="2" borderId="0" xfId="0" applyFont="1" applyFill="1" applyAlignment="1" applyProtection="1">
      <alignment horizontal="center"/>
      <protection hidden="1"/>
    </xf>
    <xf numFmtId="0" fontId="14" fillId="2" borderId="5" xfId="0" applyFont="1" applyFill="1" applyBorder="1" applyAlignment="1" applyProtection="1">
      <alignment horizontal="center"/>
      <protection hidden="1"/>
    </xf>
    <xf numFmtId="165" fontId="0" fillId="2" borderId="0" xfId="0" applyNumberFormat="1" applyFill="1" applyAlignment="1" applyProtection="1">
      <alignment horizontal="center" vertical="center"/>
      <protection hidden="1"/>
    </xf>
    <xf numFmtId="0" fontId="0" fillId="2" borderId="0" xfId="0" applyFill="1" applyAlignment="1" applyProtection="1">
      <alignment horizontal="center" vertical="center"/>
      <protection hidden="1"/>
    </xf>
    <xf numFmtId="0" fontId="4" fillId="2" borderId="1" xfId="2" quotePrefix="1" applyFont="1" applyFill="1" applyBorder="1" applyAlignment="1" applyProtection="1">
      <alignment horizontal="left"/>
      <protection hidden="1"/>
    </xf>
    <xf numFmtId="0" fontId="4" fillId="2" borderId="2" xfId="2" quotePrefix="1" applyFont="1" applyFill="1" applyBorder="1" applyAlignment="1" applyProtection="1">
      <alignment horizontal="left"/>
      <protection hidden="1"/>
    </xf>
    <xf numFmtId="0" fontId="4" fillId="2" borderId="6" xfId="2" quotePrefix="1" applyFont="1" applyFill="1" applyBorder="1" applyAlignment="1" applyProtection="1">
      <alignment horizontal="left"/>
      <protection hidden="1"/>
    </xf>
    <xf numFmtId="0" fontId="2" fillId="5" borderId="14" xfId="0" applyFont="1" applyFill="1" applyBorder="1" applyAlignment="1" applyProtection="1">
      <alignment horizontal="center" vertical="center"/>
      <protection hidden="1"/>
    </xf>
    <xf numFmtId="0" fontId="2" fillId="5" borderId="15" xfId="0" applyFont="1" applyFill="1" applyBorder="1" applyAlignment="1" applyProtection="1">
      <alignment horizontal="center" vertical="center"/>
      <protection hidden="1"/>
    </xf>
    <xf numFmtId="0" fontId="2" fillId="5" borderId="16" xfId="0" applyFont="1" applyFill="1" applyBorder="1" applyAlignment="1" applyProtection="1">
      <alignment horizontal="center" vertical="center"/>
      <protection hidden="1"/>
    </xf>
    <xf numFmtId="0" fontId="6" fillId="2" borderId="1" xfId="2" applyFont="1" applyFill="1" applyBorder="1" applyAlignment="1" applyProtection="1">
      <alignment horizontal="center"/>
      <protection hidden="1"/>
    </xf>
    <xf numFmtId="0" fontId="6" fillId="2" borderId="2" xfId="2" applyFont="1" applyFill="1" applyBorder="1" applyAlignment="1" applyProtection="1">
      <alignment horizontal="center"/>
      <protection hidden="1"/>
    </xf>
    <xf numFmtId="0" fontId="6" fillId="2" borderId="3" xfId="2" applyFont="1" applyFill="1" applyBorder="1" applyAlignment="1" applyProtection="1">
      <alignment horizontal="center"/>
      <protection hidden="1"/>
    </xf>
    <xf numFmtId="0" fontId="19" fillId="2" borderId="4" xfId="2" applyFont="1" applyFill="1" applyBorder="1" applyAlignment="1" applyProtection="1">
      <alignment horizontal="right" vertical="center"/>
      <protection hidden="1"/>
    </xf>
    <xf numFmtId="0" fontId="19" fillId="2" borderId="0" xfId="2" applyFont="1" applyFill="1" applyAlignment="1" applyProtection="1">
      <alignment horizontal="right" vertical="center"/>
      <protection hidden="1"/>
    </xf>
    <xf numFmtId="0" fontId="20" fillId="2" borderId="4" xfId="2" applyFont="1" applyFill="1" applyBorder="1" applyAlignment="1" applyProtection="1">
      <alignment horizontal="right" vertical="center"/>
      <protection hidden="1"/>
    </xf>
    <xf numFmtId="0" fontId="20" fillId="2" borderId="0" xfId="2" applyFont="1" applyFill="1" applyAlignment="1" applyProtection="1">
      <alignment horizontal="right" vertical="center"/>
      <protection hidden="1"/>
    </xf>
  </cellXfs>
  <cellStyles count="5">
    <cellStyle name="Monétaire" xfId="1" builtinId="4"/>
    <cellStyle name="Monétaire 2" xfId="4" xr:uid="{DD49ACCC-8CAF-4E57-8BD5-C90BC597DBA1}"/>
    <cellStyle name="Normal" xfId="0" builtinId="0"/>
    <cellStyle name="Normal 2" xfId="3" xr:uid="{54F4FAD7-91C7-4D98-BE3D-E574F3B0B60A}"/>
    <cellStyle name="Normal_Madelin Disponible 2009" xfId="2" xr:uid="{FFE7D3B9-ECAD-463A-8AEC-28390682F819}"/>
  </cellStyles>
  <dxfs count="0"/>
  <tableStyles count="0" defaultTableStyle="TableStyleMedium2" defaultPivotStyle="PivotStyleLight16"/>
  <colors>
    <mruColors>
      <color rgb="FF86B0E2"/>
      <color rgb="FFB4C6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4</xdr:row>
      <xdr:rowOff>0</xdr:rowOff>
    </xdr:from>
    <xdr:to>
      <xdr:col>10</xdr:col>
      <xdr:colOff>0</xdr:colOff>
      <xdr:row>7</xdr:row>
      <xdr:rowOff>166097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BD5E3B8F-0B51-4E99-974A-57AC1E9AC8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401175" y="1181100"/>
          <a:ext cx="0" cy="737597"/>
        </a:xfrm>
        <a:prstGeom prst="rect">
          <a:avLst/>
        </a:prstGeom>
      </xdr:spPr>
    </xdr:pic>
    <xdr:clientData/>
  </xdr:twoCellAnchor>
  <xdr:twoCellAnchor editAs="oneCell">
    <xdr:from>
      <xdr:col>7</xdr:col>
      <xdr:colOff>776380</xdr:colOff>
      <xdr:row>3</xdr:row>
      <xdr:rowOff>9525</xdr:rowOff>
    </xdr:from>
    <xdr:to>
      <xdr:col>8</xdr:col>
      <xdr:colOff>1152524</xdr:colOff>
      <xdr:row>10</xdr:row>
      <xdr:rowOff>187003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EF05B54F-4AF7-4452-930C-10AD06CBED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15205" y="1000125"/>
          <a:ext cx="1757269" cy="151097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4</xdr:row>
      <xdr:rowOff>0</xdr:rowOff>
    </xdr:from>
    <xdr:to>
      <xdr:col>10</xdr:col>
      <xdr:colOff>2023</xdr:colOff>
      <xdr:row>7</xdr:row>
      <xdr:rowOff>166097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2444DD07-0DBA-4182-8A37-96812DC7C7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401175" y="1181100"/>
          <a:ext cx="2023" cy="737597"/>
        </a:xfrm>
        <a:prstGeom prst="rect">
          <a:avLst/>
        </a:prstGeom>
      </xdr:spPr>
    </xdr:pic>
    <xdr:clientData/>
  </xdr:twoCellAnchor>
  <xdr:twoCellAnchor editAs="oneCell">
    <xdr:from>
      <xdr:col>7</xdr:col>
      <xdr:colOff>776380</xdr:colOff>
      <xdr:row>3</xdr:row>
      <xdr:rowOff>9525</xdr:rowOff>
    </xdr:from>
    <xdr:to>
      <xdr:col>8</xdr:col>
      <xdr:colOff>1152524</xdr:colOff>
      <xdr:row>10</xdr:row>
      <xdr:rowOff>177478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F8563F-2548-C057-63FA-51ADC74BF5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15205" y="1000125"/>
          <a:ext cx="1757269" cy="15109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1B8F5D-8FE3-46CC-9B16-23DB7C69CE7F}">
  <dimension ref="B1:N26"/>
  <sheetViews>
    <sheetView tabSelected="1" workbookViewId="0">
      <selection activeCell="B10" sqref="B10:F10"/>
    </sheetView>
  </sheetViews>
  <sheetFormatPr baseColWidth="10" defaultColWidth="11.42578125" defaultRowHeight="15" x14ac:dyDescent="0.25"/>
  <cols>
    <col min="1" max="1" width="2.85546875" style="4" customWidth="1"/>
    <col min="2" max="2" width="14.28515625" style="4" customWidth="1"/>
    <col min="3" max="3" width="10.7109375" style="4" bestFit="1" customWidth="1"/>
    <col min="4" max="5" width="11.42578125" style="4"/>
    <col min="6" max="6" width="20.5703125" style="4" customWidth="1"/>
    <col min="7" max="7" width="16.28515625" style="4" customWidth="1"/>
    <col min="8" max="8" width="20.7109375" style="4" customWidth="1"/>
    <col min="9" max="9" width="21.28515625" style="4" customWidth="1"/>
    <col min="10" max="10" width="11.42578125" style="4"/>
    <col min="11" max="11" width="14.28515625" style="4" hidden="1" customWidth="1"/>
    <col min="12" max="12" width="38.85546875" style="4" hidden="1" customWidth="1"/>
    <col min="13" max="13" width="10.42578125" style="4" hidden="1" customWidth="1"/>
    <col min="14" max="14" width="11.42578125" style="4" hidden="1" customWidth="1"/>
    <col min="15" max="16384" width="11.42578125" style="4"/>
  </cols>
  <sheetData>
    <row r="1" spans="2:14" ht="43.5" customHeight="1" thickBot="1" x14ac:dyDescent="0.3">
      <c r="B1" s="95" t="str">
        <f>CONCATENATE("Grille de calcul du plafonnement des cotisations 'Loi Madelin' année ",M6,".")</f>
        <v>Grille de calcul du plafonnement des cotisations 'Loi Madelin' année 2025.</v>
      </c>
      <c r="C1" s="96"/>
      <c r="D1" s="96"/>
      <c r="E1" s="96"/>
      <c r="F1" s="96"/>
      <c r="G1" s="96"/>
      <c r="H1" s="96"/>
      <c r="I1" s="97"/>
    </row>
    <row r="2" spans="2:14" ht="15.75" thickBot="1" x14ac:dyDescent="0.3">
      <c r="B2" s="1"/>
      <c r="C2" s="1"/>
      <c r="D2" s="1"/>
      <c r="E2" s="2"/>
      <c r="F2" s="3"/>
      <c r="G2" s="80"/>
      <c r="H2" s="80"/>
      <c r="I2" s="1"/>
    </row>
    <row r="3" spans="2:14" ht="18.75" x14ac:dyDescent="0.3">
      <c r="B3" s="98"/>
      <c r="C3" s="99"/>
      <c r="D3" s="99"/>
      <c r="E3" s="99"/>
      <c r="F3" s="99"/>
      <c r="G3" s="99"/>
      <c r="H3" s="99"/>
      <c r="I3" s="100"/>
    </row>
    <row r="4" spans="2:14" x14ac:dyDescent="0.25">
      <c r="B4" s="5" t="s">
        <v>0</v>
      </c>
      <c r="C4" s="43"/>
      <c r="D4" s="1"/>
      <c r="E4" s="1"/>
      <c r="F4" s="37"/>
      <c r="G4" s="1"/>
      <c r="I4" s="6"/>
    </row>
    <row r="5" spans="2:14" x14ac:dyDescent="0.25">
      <c r="B5" s="5" t="s">
        <v>1</v>
      </c>
      <c r="C5" s="55">
        <v>46022</v>
      </c>
      <c r="I5" s="6"/>
    </row>
    <row r="6" spans="2:14" x14ac:dyDescent="0.25">
      <c r="B6" s="38" t="str">
        <f>IFERROR(IF(ISBLANK(C5),"",IF(YEAR(C5)&lt;&gt;M6,"Erreur sur la date","")),"Erreur sur la date")</f>
        <v/>
      </c>
      <c r="E6" s="1"/>
      <c r="F6" s="1"/>
      <c r="G6" s="1"/>
      <c r="H6" s="1"/>
      <c r="I6" s="8"/>
      <c r="L6" s="4" t="s">
        <v>19</v>
      </c>
      <c r="M6" s="4">
        <v>2025</v>
      </c>
    </row>
    <row r="7" spans="2:14" x14ac:dyDescent="0.25">
      <c r="B7" s="101" t="str">
        <f>CONCATENATE("Plafond annuel de la Sécurité Sociale ",M6," :")</f>
        <v>Plafond annuel de la Sécurité Sociale 2025 :</v>
      </c>
      <c r="C7" s="102"/>
      <c r="D7" s="102"/>
      <c r="E7" s="56">
        <v>47100</v>
      </c>
      <c r="F7" s="1"/>
      <c r="G7" s="1"/>
      <c r="I7" s="6"/>
      <c r="L7" s="4" t="s">
        <v>18</v>
      </c>
      <c r="M7" s="37" t="str">
        <f>CONCATENATE("01/01/",M6)</f>
        <v>01/01/2025</v>
      </c>
    </row>
    <row r="8" spans="2:14" x14ac:dyDescent="0.25">
      <c r="B8" s="103" t="str">
        <f>IF(K10&lt;&gt;E7,"Plafond proratisé : ","")</f>
        <v/>
      </c>
      <c r="C8" s="104"/>
      <c r="D8" s="104"/>
      <c r="E8" s="57" t="str">
        <f>IF(K10&lt;&gt;E7,K10,"")</f>
        <v/>
      </c>
      <c r="F8" s="1"/>
      <c r="G8" s="1"/>
      <c r="H8" s="17"/>
      <c r="I8" s="8"/>
      <c r="L8" s="4" t="s">
        <v>17</v>
      </c>
      <c r="M8" s="37" t="str">
        <f>CONCATENATE("31/12/",M6)</f>
        <v>31/12/2025</v>
      </c>
    </row>
    <row r="9" spans="2:14" ht="15.75" thickBot="1" x14ac:dyDescent="0.3">
      <c r="B9" s="39"/>
      <c r="I9" s="6"/>
      <c r="K9" s="9">
        <f>+G13</f>
        <v>0</v>
      </c>
      <c r="L9" s="10" t="s">
        <v>2</v>
      </c>
      <c r="M9" s="11">
        <f>+K9*3.75%</f>
        <v>0</v>
      </c>
      <c r="N9" s="90">
        <f>M9+M10</f>
        <v>3297.0000000000005</v>
      </c>
    </row>
    <row r="10" spans="2:14" x14ac:dyDescent="0.25">
      <c r="B10" s="92" t="str">
        <f>CONCATENATE("Bénéfice ou (déficit ",M6," : mettre un moins devant le chiffre)")</f>
        <v>Bénéfice ou (déficit 2025 : mettre un moins devant le chiffre)</v>
      </c>
      <c r="C10" s="93"/>
      <c r="D10" s="93"/>
      <c r="E10" s="93"/>
      <c r="F10" s="94"/>
      <c r="G10" s="44"/>
      <c r="I10" s="6"/>
      <c r="K10" s="9">
        <v>47100</v>
      </c>
      <c r="L10" s="12" t="s">
        <v>3</v>
      </c>
      <c r="M10" s="11">
        <f>+K10*7%</f>
        <v>3297.0000000000005</v>
      </c>
      <c r="N10" s="91"/>
    </row>
    <row r="11" spans="2:14" x14ac:dyDescent="0.25">
      <c r="B11" s="64" t="s">
        <v>22</v>
      </c>
      <c r="C11" s="65"/>
      <c r="D11" s="65"/>
      <c r="E11" s="65"/>
      <c r="F11" s="66"/>
      <c r="G11" s="45"/>
      <c r="I11" s="6"/>
      <c r="K11" s="9">
        <f>+K10*8</f>
        <v>376800</v>
      </c>
      <c r="L11" s="10" t="s">
        <v>4</v>
      </c>
      <c r="M11" s="11">
        <f>+K11*3%</f>
        <v>11304</v>
      </c>
    </row>
    <row r="12" spans="2:14" x14ac:dyDescent="0.25">
      <c r="B12" s="64" t="s">
        <v>21</v>
      </c>
      <c r="C12" s="67"/>
      <c r="D12" s="67"/>
      <c r="E12" s="67"/>
      <c r="F12" s="68"/>
      <c r="G12" s="45"/>
      <c r="H12" s="9"/>
      <c r="I12" s="8"/>
      <c r="K12" s="36"/>
    </row>
    <row r="13" spans="2:14" ht="15.75" thickBot="1" x14ac:dyDescent="0.3">
      <c r="B13" s="69" t="s">
        <v>5</v>
      </c>
      <c r="C13" s="70"/>
      <c r="D13" s="70"/>
      <c r="E13" s="70"/>
      <c r="F13" s="71"/>
      <c r="G13" s="13">
        <f>+SUM(G10:G12)</f>
        <v>0</v>
      </c>
      <c r="H13" s="1"/>
      <c r="I13" s="8"/>
      <c r="L13" s="4">
        <f>IFERROR(DAYS360($M$7,C5),"erreur date")</f>
        <v>360</v>
      </c>
    </row>
    <row r="14" spans="2:14" x14ac:dyDescent="0.25">
      <c r="B14" s="7"/>
      <c r="C14" s="1"/>
      <c r="D14" s="1"/>
      <c r="E14" s="1"/>
      <c r="F14" s="1"/>
      <c r="G14" s="1"/>
      <c r="H14" s="1"/>
      <c r="I14" s="8"/>
    </row>
    <row r="15" spans="2:14" ht="15.75" thickBot="1" x14ac:dyDescent="0.3">
      <c r="B15" s="40"/>
      <c r="C15" s="41"/>
      <c r="D15" s="41"/>
      <c r="E15" s="41"/>
      <c r="F15" s="41"/>
      <c r="G15" s="41"/>
      <c r="H15" s="41"/>
      <c r="I15" s="42"/>
    </row>
    <row r="16" spans="2:14" ht="29.25" thickBot="1" x14ac:dyDescent="0.3">
      <c r="B16" s="72"/>
      <c r="C16" s="73"/>
      <c r="D16" s="73"/>
      <c r="E16" s="73"/>
      <c r="F16" s="18" t="s">
        <v>6</v>
      </c>
      <c r="G16" s="19" t="s">
        <v>7</v>
      </c>
      <c r="H16" s="19" t="s">
        <v>20</v>
      </c>
      <c r="I16" s="20" t="s">
        <v>8</v>
      </c>
    </row>
    <row r="17" spans="2:9" x14ac:dyDescent="0.25">
      <c r="B17" s="74" t="s">
        <v>9</v>
      </c>
      <c r="C17" s="75"/>
      <c r="D17" s="75"/>
      <c r="E17" s="76"/>
      <c r="F17" s="46"/>
      <c r="G17" s="47"/>
      <c r="H17" s="48"/>
      <c r="I17" s="31">
        <f>SUM(F17:H19)-G11</f>
        <v>0</v>
      </c>
    </row>
    <row r="18" spans="2:9" x14ac:dyDescent="0.25">
      <c r="B18" s="77" t="s">
        <v>10</v>
      </c>
      <c r="C18" s="65"/>
      <c r="D18" s="65"/>
      <c r="E18" s="78"/>
      <c r="F18" s="49"/>
      <c r="G18" s="50"/>
      <c r="H18" s="51"/>
      <c r="I18" s="32"/>
    </row>
    <row r="19" spans="2:9" x14ac:dyDescent="0.25">
      <c r="B19" s="77" t="s">
        <v>11</v>
      </c>
      <c r="C19" s="65"/>
      <c r="D19" s="65"/>
      <c r="E19" s="78"/>
      <c r="F19" s="52"/>
      <c r="G19" s="53"/>
      <c r="H19" s="54"/>
      <c r="I19" s="32"/>
    </row>
    <row r="20" spans="2:9" x14ac:dyDescent="0.25">
      <c r="B20" s="79" t="s">
        <v>12</v>
      </c>
      <c r="C20" s="80"/>
      <c r="D20" s="80"/>
      <c r="E20" s="81"/>
      <c r="F20" s="33">
        <f>+SUM(F17:F19)</f>
        <v>0</v>
      </c>
      <c r="G20" s="34">
        <f>+SUM(G17:G19)</f>
        <v>0</v>
      </c>
      <c r="H20" s="35">
        <f>+SUM(H17:H19)</f>
        <v>0</v>
      </c>
      <c r="I20" s="32"/>
    </row>
    <row r="21" spans="2:9" x14ac:dyDescent="0.25">
      <c r="B21" s="82" t="s">
        <v>13</v>
      </c>
      <c r="C21" s="83"/>
      <c r="D21" s="83"/>
      <c r="E21" s="84"/>
      <c r="F21" s="24">
        <f>IF(K9&gt;K11,+K11*1.875%,IF(K9&gt;1.3333*K10,K9*1.875%,K10*2.5%))</f>
        <v>1177.5</v>
      </c>
      <c r="G21" s="25">
        <f>IF(N9&lt;=M10,M10,IF(AND(N9&gt;M10,N9&gt;=M11),M11,IF(AND(N9&gt;M10,N9&lt;M11),N9)))</f>
        <v>3297.0000000000005</v>
      </c>
      <c r="H21" s="26">
        <f>IF(K9&gt;K11,K11*10%+(K11-K10)*15%,IF(K9&gt;K10,K9*10%+(K9-K10)*15%,K10*10%))</f>
        <v>4710</v>
      </c>
      <c r="I21" s="26">
        <f>F21+G21+H21</f>
        <v>9184.5</v>
      </c>
    </row>
    <row r="22" spans="2:9" ht="16.5" thickBot="1" x14ac:dyDescent="0.3">
      <c r="B22" s="22"/>
      <c r="C22" s="85" t="s">
        <v>14</v>
      </c>
      <c r="D22" s="85"/>
      <c r="E22" s="86"/>
      <c r="F22" s="27">
        <f>IF(F20&gt;F21,F20-F21,0)</f>
        <v>0</v>
      </c>
      <c r="G22" s="28">
        <f>IF(G20&gt;G21,G20-G21,0)</f>
        <v>0</v>
      </c>
      <c r="H22" s="29">
        <f>IF(H20&gt;H21,H20-H21,0)</f>
        <v>0</v>
      </c>
      <c r="I22" s="30">
        <f>F22+G22+H22</f>
        <v>0</v>
      </c>
    </row>
    <row r="23" spans="2:9" ht="16.5" thickBot="1" x14ac:dyDescent="0.3">
      <c r="B23" s="14"/>
      <c r="C23" s="16"/>
      <c r="D23" s="16"/>
      <c r="E23" s="16"/>
      <c r="F23" s="23"/>
      <c r="G23" s="21"/>
      <c r="H23" s="21"/>
      <c r="I23" s="15"/>
    </row>
    <row r="24" spans="2:9" ht="18.75" x14ac:dyDescent="0.3">
      <c r="B24" s="87" t="s">
        <v>16</v>
      </c>
      <c r="C24" s="88"/>
      <c r="D24" s="88"/>
      <c r="E24" s="88"/>
      <c r="F24" s="88"/>
      <c r="G24" s="88"/>
      <c r="H24" s="88"/>
      <c r="I24" s="89"/>
    </row>
    <row r="25" spans="2:9" x14ac:dyDescent="0.25">
      <c r="B25" s="58" t="s">
        <v>15</v>
      </c>
      <c r="C25" s="59"/>
      <c r="D25" s="59"/>
      <c r="E25" s="59"/>
      <c r="F25" s="59"/>
      <c r="G25" s="59"/>
      <c r="H25" s="59"/>
      <c r="I25" s="60"/>
    </row>
    <row r="26" spans="2:9" ht="15.75" thickBot="1" x14ac:dyDescent="0.3">
      <c r="B26" s="61"/>
      <c r="C26" s="62"/>
      <c r="D26" s="62"/>
      <c r="E26" s="62"/>
      <c r="F26" s="62"/>
      <c r="G26" s="62"/>
      <c r="H26" s="62"/>
      <c r="I26" s="63"/>
    </row>
  </sheetData>
  <sheetProtection algorithmName="SHA-512" hashValue="iuxK52MEd1yiTsLFTvLLCvLKAYMjf4jFNV7xRKxTjajXiVJthyR2bWEHasFSOFFSjVpZpL7Q6cXRucYTxDV1CQ==" saltValue="BUpc1Aeep6AUyJHIrUoQ/g==" spinCount="100000" sheet="1" objects="1" scenarios="1"/>
  <mergeCells count="19">
    <mergeCell ref="N9:N10"/>
    <mergeCell ref="B10:F10"/>
    <mergeCell ref="B1:I1"/>
    <mergeCell ref="G2:H2"/>
    <mergeCell ref="B3:I3"/>
    <mergeCell ref="B7:D7"/>
    <mergeCell ref="B8:D8"/>
    <mergeCell ref="B25:I26"/>
    <mergeCell ref="B11:F11"/>
    <mergeCell ref="B12:F12"/>
    <mergeCell ref="B13:F13"/>
    <mergeCell ref="B16:E16"/>
    <mergeCell ref="B17:E17"/>
    <mergeCell ref="B18:E18"/>
    <mergeCell ref="B19:E19"/>
    <mergeCell ref="B20:E20"/>
    <mergeCell ref="B21:E21"/>
    <mergeCell ref="C22:E22"/>
    <mergeCell ref="B24:I24"/>
  </mergeCells>
  <pageMargins left="0.47" right="0.24" top="0.64" bottom="0.47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727F93-07C5-4B07-B42F-99B1A3B9B917}">
  <dimension ref="B1:N26"/>
  <sheetViews>
    <sheetView workbookViewId="0">
      <selection activeCell="C4" sqref="C4"/>
    </sheetView>
  </sheetViews>
  <sheetFormatPr baseColWidth="10" defaultColWidth="11.42578125" defaultRowHeight="15" x14ac:dyDescent="0.25"/>
  <cols>
    <col min="1" max="1" width="2.85546875" style="4" customWidth="1"/>
    <col min="2" max="2" width="14.28515625" style="4" customWidth="1"/>
    <col min="3" max="3" width="10.7109375" style="4" bestFit="1" customWidth="1"/>
    <col min="4" max="5" width="11.42578125" style="4"/>
    <col min="6" max="6" width="20.5703125" style="4" customWidth="1"/>
    <col min="7" max="7" width="16.28515625" style="4" customWidth="1"/>
    <col min="8" max="8" width="20.7109375" style="4" customWidth="1"/>
    <col min="9" max="9" width="21.28515625" style="4" customWidth="1"/>
    <col min="10" max="10" width="11.42578125" style="4" customWidth="1"/>
    <col min="11" max="11" width="14.28515625" style="4" hidden="1" customWidth="1"/>
    <col min="12" max="12" width="38.85546875" style="4" hidden="1" customWidth="1"/>
    <col min="13" max="13" width="10.42578125" style="4" hidden="1" customWidth="1"/>
    <col min="14" max="14" width="11.42578125" style="4" hidden="1" customWidth="1"/>
    <col min="15" max="15" width="11.42578125" style="4" customWidth="1"/>
    <col min="16" max="16384" width="11.42578125" style="4"/>
  </cols>
  <sheetData>
    <row r="1" spans="2:14" ht="43.5" customHeight="1" thickBot="1" x14ac:dyDescent="0.3">
      <c r="B1" s="95" t="str">
        <f>CONCATENATE("Grille de calcul du plafonnement des cotisations 'Loi Madelin' année ",M6,".")</f>
        <v>Grille de calcul du plafonnement des cotisations 'Loi Madelin' année 2024.</v>
      </c>
      <c r="C1" s="96"/>
      <c r="D1" s="96"/>
      <c r="E1" s="96"/>
      <c r="F1" s="96"/>
      <c r="G1" s="96"/>
      <c r="H1" s="96"/>
      <c r="I1" s="97"/>
    </row>
    <row r="2" spans="2:14" ht="15.75" thickBot="1" x14ac:dyDescent="0.3">
      <c r="B2" s="1"/>
      <c r="C2" s="1"/>
      <c r="D2" s="1"/>
      <c r="E2" s="2"/>
      <c r="F2" s="3"/>
      <c r="G2" s="80"/>
      <c r="H2" s="80"/>
      <c r="I2" s="1"/>
    </row>
    <row r="3" spans="2:14" ht="18.75" x14ac:dyDescent="0.3">
      <c r="B3" s="98"/>
      <c r="C3" s="99"/>
      <c r="D3" s="99"/>
      <c r="E3" s="99"/>
      <c r="F3" s="99"/>
      <c r="G3" s="99"/>
      <c r="H3" s="99"/>
      <c r="I3" s="100"/>
    </row>
    <row r="4" spans="2:14" x14ac:dyDescent="0.25">
      <c r="B4" s="5" t="s">
        <v>0</v>
      </c>
      <c r="C4" s="43"/>
      <c r="D4" s="1"/>
      <c r="E4" s="1"/>
      <c r="F4" s="37"/>
      <c r="G4" s="1"/>
      <c r="I4" s="6"/>
    </row>
    <row r="5" spans="2:14" x14ac:dyDescent="0.25">
      <c r="B5" s="5" t="s">
        <v>1</v>
      </c>
      <c r="C5" s="55">
        <v>45657</v>
      </c>
      <c r="I5" s="6"/>
    </row>
    <row r="6" spans="2:14" x14ac:dyDescent="0.25">
      <c r="B6" s="38" t="str">
        <f>IFERROR(IF(ISBLANK(C5),"",IF(YEAR(C5)&lt;&gt;M6,"Erreur sur la date","")),"Erreur sur la date")</f>
        <v/>
      </c>
      <c r="E6" s="1"/>
      <c r="F6" s="1"/>
      <c r="G6" s="1"/>
      <c r="H6" s="1"/>
      <c r="I6" s="8"/>
      <c r="L6" s="4" t="s">
        <v>19</v>
      </c>
      <c r="M6" s="4">
        <v>2024</v>
      </c>
    </row>
    <row r="7" spans="2:14" x14ac:dyDescent="0.25">
      <c r="B7" s="101" t="str">
        <f>CONCATENATE("Plafond annuel de la Sécurité Sociale ",M6," :")</f>
        <v>Plafond annuel de la Sécurité Sociale 2024 :</v>
      </c>
      <c r="C7" s="102"/>
      <c r="D7" s="102"/>
      <c r="E7" s="56">
        <v>46368</v>
      </c>
      <c r="F7" s="1"/>
      <c r="G7" s="1"/>
      <c r="I7" s="6"/>
      <c r="L7" s="4" t="s">
        <v>18</v>
      </c>
      <c r="M7" s="37" t="str">
        <f>CONCATENATE("01/01/",M6)</f>
        <v>01/01/2024</v>
      </c>
    </row>
    <row r="8" spans="2:14" x14ac:dyDescent="0.25">
      <c r="B8" s="103" t="str">
        <f>IF(K10&lt;&gt;E7,"Plafond proratisé : ","")</f>
        <v/>
      </c>
      <c r="C8" s="104"/>
      <c r="D8" s="104"/>
      <c r="E8" s="57" t="str">
        <f>IF(K10&lt;&gt;E7,K10,"")</f>
        <v/>
      </c>
      <c r="F8" s="1"/>
      <c r="G8" s="1"/>
      <c r="H8" s="17"/>
      <c r="I8" s="8"/>
      <c r="L8" s="4" t="s">
        <v>17</v>
      </c>
      <c r="M8" s="37" t="str">
        <f>CONCATENATE("31/12/",M6)</f>
        <v>31/12/2024</v>
      </c>
    </row>
    <row r="9" spans="2:14" ht="15.75" thickBot="1" x14ac:dyDescent="0.3">
      <c r="B9" s="39"/>
      <c r="I9" s="6"/>
      <c r="K9" s="9">
        <f>+G13</f>
        <v>0</v>
      </c>
      <c r="L9" s="10" t="s">
        <v>2</v>
      </c>
      <c r="M9" s="11">
        <f>+K9*3.75%</f>
        <v>0</v>
      </c>
      <c r="N9" s="90">
        <f>M9+M10</f>
        <v>3245.76</v>
      </c>
    </row>
    <row r="10" spans="2:14" x14ac:dyDescent="0.25">
      <c r="B10" s="92" t="str">
        <f>CONCATENATE("Bénéfice ou (déficit ",M6," : mettre un moins devant le chiffre)")</f>
        <v>Bénéfice ou (déficit 2024 : mettre un moins devant le chiffre)</v>
      </c>
      <c r="C10" s="93"/>
      <c r="D10" s="93"/>
      <c r="E10" s="93"/>
      <c r="F10" s="94"/>
      <c r="G10" s="44"/>
      <c r="I10" s="6"/>
      <c r="K10" s="9">
        <f>IF(OR(ISBLANK(C5),B6="erreur sur la date"),E7,E7*L13/360)</f>
        <v>46368</v>
      </c>
      <c r="L10" s="12" t="s">
        <v>3</v>
      </c>
      <c r="M10" s="11">
        <f>+K10*7%</f>
        <v>3245.76</v>
      </c>
      <c r="N10" s="91"/>
    </row>
    <row r="11" spans="2:14" x14ac:dyDescent="0.25">
      <c r="B11" s="64" t="s">
        <v>22</v>
      </c>
      <c r="C11" s="65"/>
      <c r="D11" s="65"/>
      <c r="E11" s="65"/>
      <c r="F11" s="66"/>
      <c r="G11" s="45"/>
      <c r="I11" s="6"/>
      <c r="K11" s="9">
        <f>+K10*8</f>
        <v>370944</v>
      </c>
      <c r="L11" s="10" t="s">
        <v>4</v>
      </c>
      <c r="M11" s="11">
        <f>+K11*3%</f>
        <v>11128.32</v>
      </c>
    </row>
    <row r="12" spans="2:14" x14ac:dyDescent="0.25">
      <c r="B12" s="64" t="s">
        <v>21</v>
      </c>
      <c r="C12" s="67"/>
      <c r="D12" s="67"/>
      <c r="E12" s="67"/>
      <c r="F12" s="68"/>
      <c r="G12" s="45"/>
      <c r="H12" s="9"/>
      <c r="I12" s="8"/>
      <c r="K12" s="36"/>
    </row>
    <row r="13" spans="2:14" ht="15.75" thickBot="1" x14ac:dyDescent="0.3">
      <c r="B13" s="69" t="s">
        <v>5</v>
      </c>
      <c r="C13" s="70"/>
      <c r="D13" s="70"/>
      <c r="E13" s="70"/>
      <c r="F13" s="71"/>
      <c r="G13" s="13">
        <f>+SUM(G10:G12)</f>
        <v>0</v>
      </c>
      <c r="H13" s="1"/>
      <c r="I13" s="8"/>
      <c r="L13" s="4">
        <f>IFERROR(DAYS360($M$7,C5),"erreur date")</f>
        <v>360</v>
      </c>
    </row>
    <row r="14" spans="2:14" x14ac:dyDescent="0.25">
      <c r="B14" s="7"/>
      <c r="C14" s="1"/>
      <c r="D14" s="1"/>
      <c r="E14" s="1"/>
      <c r="F14" s="1"/>
      <c r="G14" s="1"/>
      <c r="H14" s="1"/>
      <c r="I14" s="8"/>
    </row>
    <row r="15" spans="2:14" ht="15.75" thickBot="1" x14ac:dyDescent="0.3">
      <c r="B15" s="40"/>
      <c r="C15" s="41"/>
      <c r="D15" s="41"/>
      <c r="E15" s="41"/>
      <c r="F15" s="41"/>
      <c r="G15" s="41"/>
      <c r="H15" s="41"/>
      <c r="I15" s="42"/>
    </row>
    <row r="16" spans="2:14" ht="29.25" thickBot="1" x14ac:dyDescent="0.3">
      <c r="B16" s="72"/>
      <c r="C16" s="73"/>
      <c r="D16" s="73"/>
      <c r="E16" s="73"/>
      <c r="F16" s="18" t="s">
        <v>6</v>
      </c>
      <c r="G16" s="19" t="s">
        <v>7</v>
      </c>
      <c r="H16" s="19" t="s">
        <v>20</v>
      </c>
      <c r="I16" s="20" t="s">
        <v>8</v>
      </c>
    </row>
    <row r="17" spans="2:9" x14ac:dyDescent="0.25">
      <c r="B17" s="74" t="s">
        <v>9</v>
      </c>
      <c r="C17" s="75"/>
      <c r="D17" s="75"/>
      <c r="E17" s="76"/>
      <c r="F17" s="46"/>
      <c r="G17" s="47"/>
      <c r="H17" s="48"/>
      <c r="I17" s="31">
        <f>SUM(F17:H19)-G11</f>
        <v>0</v>
      </c>
    </row>
    <row r="18" spans="2:9" x14ac:dyDescent="0.25">
      <c r="B18" s="77" t="s">
        <v>10</v>
      </c>
      <c r="C18" s="65"/>
      <c r="D18" s="65"/>
      <c r="E18" s="78"/>
      <c r="F18" s="49"/>
      <c r="G18" s="50"/>
      <c r="H18" s="51"/>
      <c r="I18" s="32"/>
    </row>
    <row r="19" spans="2:9" x14ac:dyDescent="0.25">
      <c r="B19" s="77" t="s">
        <v>11</v>
      </c>
      <c r="C19" s="65"/>
      <c r="D19" s="65"/>
      <c r="E19" s="78"/>
      <c r="F19" s="52"/>
      <c r="G19" s="53"/>
      <c r="H19" s="54"/>
      <c r="I19" s="32"/>
    </row>
    <row r="20" spans="2:9" x14ac:dyDescent="0.25">
      <c r="B20" s="79" t="s">
        <v>12</v>
      </c>
      <c r="C20" s="80"/>
      <c r="D20" s="80"/>
      <c r="E20" s="81"/>
      <c r="F20" s="33">
        <f>+SUM(F17:F19)</f>
        <v>0</v>
      </c>
      <c r="G20" s="34">
        <f>+SUM(G17:G19)</f>
        <v>0</v>
      </c>
      <c r="H20" s="35">
        <f>+SUM(H17:H19)</f>
        <v>0</v>
      </c>
      <c r="I20" s="32"/>
    </row>
    <row r="21" spans="2:9" x14ac:dyDescent="0.25">
      <c r="B21" s="82" t="s">
        <v>13</v>
      </c>
      <c r="C21" s="83"/>
      <c r="D21" s="83"/>
      <c r="E21" s="84"/>
      <c r="F21" s="24">
        <f>IF(K9&gt;K11,+K11*1.875%,IF(K9&gt;1.3333*K10,K9*1.875%,K10*2.5%))</f>
        <v>1159.2</v>
      </c>
      <c r="G21" s="25">
        <f>IF(N9&lt;=M10,M10,IF(AND(N9&gt;M10,N9&gt;=M11),M11,IF(AND(N9&gt;M10,N9&lt;M11),N9)))</f>
        <v>3245.76</v>
      </c>
      <c r="H21" s="26">
        <f>IF(K9&gt;K11,K11*10%+(K11-K10)*15%,IF(K9&gt;K10,K9*10%+(K9-K10)*15%,K10*10%))</f>
        <v>4636.8</v>
      </c>
      <c r="I21" s="26">
        <f>F21+G21+H21</f>
        <v>9041.76</v>
      </c>
    </row>
    <row r="22" spans="2:9" ht="16.5" thickBot="1" x14ac:dyDescent="0.3">
      <c r="B22" s="22"/>
      <c r="C22" s="85" t="s">
        <v>14</v>
      </c>
      <c r="D22" s="85"/>
      <c r="E22" s="86"/>
      <c r="F22" s="27">
        <f>IF(F20&gt;F21,F20-F21,0)</f>
        <v>0</v>
      </c>
      <c r="G22" s="28">
        <f>IF(G20&gt;G21,G20-G21,0)</f>
        <v>0</v>
      </c>
      <c r="H22" s="29">
        <f>IF(H20&gt;H21,H20-H21,0)</f>
        <v>0</v>
      </c>
      <c r="I22" s="30">
        <f>F22+G22+H22</f>
        <v>0</v>
      </c>
    </row>
    <row r="23" spans="2:9" ht="16.5" thickBot="1" x14ac:dyDescent="0.3">
      <c r="B23" s="14"/>
      <c r="C23" s="16"/>
      <c r="D23" s="16"/>
      <c r="E23" s="16"/>
      <c r="F23" s="23"/>
      <c r="G23" s="21"/>
      <c r="H23" s="21"/>
      <c r="I23" s="15"/>
    </row>
    <row r="24" spans="2:9" ht="18.75" x14ac:dyDescent="0.3">
      <c r="B24" s="87" t="s">
        <v>16</v>
      </c>
      <c r="C24" s="88"/>
      <c r="D24" s="88"/>
      <c r="E24" s="88"/>
      <c r="F24" s="88"/>
      <c r="G24" s="88"/>
      <c r="H24" s="88"/>
      <c r="I24" s="89"/>
    </row>
    <row r="25" spans="2:9" x14ac:dyDescent="0.25">
      <c r="B25" s="58" t="s">
        <v>15</v>
      </c>
      <c r="C25" s="59"/>
      <c r="D25" s="59"/>
      <c r="E25" s="59"/>
      <c r="F25" s="59"/>
      <c r="G25" s="59"/>
      <c r="H25" s="59"/>
      <c r="I25" s="60"/>
    </row>
    <row r="26" spans="2:9" ht="15.75" thickBot="1" x14ac:dyDescent="0.3">
      <c r="B26" s="61"/>
      <c r="C26" s="62"/>
      <c r="D26" s="62"/>
      <c r="E26" s="62"/>
      <c r="F26" s="62"/>
      <c r="G26" s="62"/>
      <c r="H26" s="62"/>
      <c r="I26" s="63"/>
    </row>
  </sheetData>
  <sheetProtection algorithmName="SHA-512" hashValue="aawf0dG7WcbcycCp0Az1tSFnIF4sUc5MY8xNz4n8bHhOJQ/sXlDniq35zUxPJszuwFhXsCAJHCaUcYcHZSY3hQ==" saltValue="QpW09kIvZNdr3JSvCBkfWw==" spinCount="100000" sheet="1" objects="1" scenarios="1" selectLockedCells="1"/>
  <mergeCells count="19">
    <mergeCell ref="B1:I1"/>
    <mergeCell ref="G2:H2"/>
    <mergeCell ref="B3:I3"/>
    <mergeCell ref="B10:F10"/>
    <mergeCell ref="B11:F11"/>
    <mergeCell ref="B7:D7"/>
    <mergeCell ref="B8:D8"/>
    <mergeCell ref="N9:N10"/>
    <mergeCell ref="B25:I26"/>
    <mergeCell ref="B24:I24"/>
    <mergeCell ref="B21:E21"/>
    <mergeCell ref="C22:E22"/>
    <mergeCell ref="B19:E19"/>
    <mergeCell ref="B20:E20"/>
    <mergeCell ref="B13:F13"/>
    <mergeCell ref="B16:E16"/>
    <mergeCell ref="B17:E17"/>
    <mergeCell ref="B18:E18"/>
    <mergeCell ref="B12:F12"/>
  </mergeCells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Grille de calcul 2025</vt:lpstr>
      <vt:lpstr>Grille de calcul 2024</vt:lpstr>
      <vt:lpstr>'Grille de calcul 2024'!Zone_d_impression</vt:lpstr>
      <vt:lpstr>'Grille de calcul 2025'!Zone_d_impression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UTIL01</dc:creator>
  <cp:lastModifiedBy>CGALR - ALBESPY Karine</cp:lastModifiedBy>
  <cp:lastPrinted>2026-02-23T15:21:02Z</cp:lastPrinted>
  <dcterms:created xsi:type="dcterms:W3CDTF">2020-02-06T14:29:39Z</dcterms:created>
  <dcterms:modified xsi:type="dcterms:W3CDTF">2026-02-23T15:21:06Z</dcterms:modified>
</cp:coreProperties>
</file>