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34007S\utilisateurs\KA\AKA\ECCV - EPS\2025\"/>
    </mc:Choice>
  </mc:AlternateContent>
  <xr:revisionPtr revIDLastSave="0" documentId="13_ncr:1_{26B705AF-198E-48C6-B5B8-C4BBB9EC14D7}" xr6:coauthVersionLast="47" xr6:coauthVersionMax="47" xr10:uidLastSave="{00000000-0000-0000-0000-000000000000}"/>
  <bookViews>
    <workbookView xWindow="28680" yWindow="-120" windowWidth="29040" windowHeight="15720" xr2:uid="{1E89671A-8C7D-40A7-9824-FD31861029F4}"/>
  </bookViews>
  <sheets>
    <sheet name="Forfait kilométrique BNC" sheetId="1" r:id="rId1"/>
    <sheet name="BNC-bdd" sheetId="2" state="hidden" r:id="rId2"/>
    <sheet name="Forfait carburant" sheetId="6" r:id="rId3"/>
    <sheet name="BIC-bdd" sheetId="7" state="hidden" r:id="rId4"/>
  </sheets>
  <definedNames>
    <definedName name="bicAuto">'BIC-bdd'!$A$3:$G$14</definedName>
    <definedName name="bicMoto">'BIC-bdd'!$A$18:$C$29</definedName>
    <definedName name="bncAuto">'BNC-bdd'!$A$3:$H$9</definedName>
    <definedName name="bncCyclo">'BNC-bdd'!$A$22:$H$22</definedName>
    <definedName name="bncMoto">'BNC-bdd'!$A$13:$H$19</definedName>
    <definedName name="_xlnm.Print_Area" localSheetId="2">'Forfait carburant'!$A$1:$I$27</definedName>
    <definedName name="_xlnm.Print_Area" localSheetId="0">'Forfait kilométrique BNC'!$C$1:$K$28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A4" i="6" l="1"/>
  <c r="A1" i="6"/>
  <c r="C1" i="1"/>
  <c r="O5" i="6"/>
  <c r="B29" i="7"/>
  <c r="C29" i="7" s="1"/>
  <c r="B28" i="7"/>
  <c r="C28" i="7" s="1"/>
  <c r="B27" i="7"/>
  <c r="C27" i="7" s="1"/>
  <c r="B26" i="7"/>
  <c r="C26" i="7" s="1"/>
  <c r="B25" i="7"/>
  <c r="C25" i="7" s="1"/>
  <c r="B24" i="7"/>
  <c r="C24" i="7" s="1"/>
  <c r="B23" i="7"/>
  <c r="C23" i="7" s="1"/>
  <c r="B21" i="7"/>
  <c r="C21" i="7" s="1"/>
  <c r="B22" i="7"/>
  <c r="C22" i="7" s="1"/>
  <c r="B20" i="7"/>
  <c r="C20" i="7" s="1"/>
  <c r="B19" i="7"/>
  <c r="C19" i="7" s="1"/>
  <c r="B18" i="7"/>
  <c r="C18" i="7" s="1"/>
  <c r="F14" i="7"/>
  <c r="G14" i="7" s="1"/>
  <c r="F13" i="7"/>
  <c r="G13" i="7" s="1"/>
  <c r="F12" i="7"/>
  <c r="G12" i="7" s="1"/>
  <c r="F11" i="7"/>
  <c r="G11" i="7" s="1"/>
  <c r="F10" i="7"/>
  <c r="G10" i="7" s="1"/>
  <c r="F9" i="7"/>
  <c r="G9" i="7" s="1"/>
  <c r="F8" i="7"/>
  <c r="G8" i="7" s="1"/>
  <c r="F7" i="7"/>
  <c r="G7" i="7" s="1"/>
  <c r="F6" i="7"/>
  <c r="G6" i="7" s="1"/>
  <c r="F5" i="7"/>
  <c r="G5" i="7" s="1"/>
  <c r="F4" i="7"/>
  <c r="G4" i="7" s="1"/>
  <c r="F3" i="7"/>
  <c r="G3" i="7" s="1"/>
  <c r="D14" i="7"/>
  <c r="E14" i="7" s="1"/>
  <c r="D13" i="7"/>
  <c r="E13" i="7" s="1"/>
  <c r="D12" i="7"/>
  <c r="E12" i="7" s="1"/>
  <c r="D11" i="7"/>
  <c r="E11" i="7" s="1"/>
  <c r="D10" i="7"/>
  <c r="E10" i="7" s="1"/>
  <c r="D9" i="7"/>
  <c r="E9" i="7" s="1"/>
  <c r="D8" i="7"/>
  <c r="D7" i="7"/>
  <c r="D6" i="7"/>
  <c r="E6" i="7" s="1"/>
  <c r="D5" i="7"/>
  <c r="E5" i="7" s="1"/>
  <c r="D4" i="7"/>
  <c r="E4" i="7" s="1"/>
  <c r="D3" i="7"/>
  <c r="E3" i="7" s="1"/>
  <c r="B14" i="7"/>
  <c r="C14" i="7" s="1"/>
  <c r="B13" i="7"/>
  <c r="C13" i="7" s="1"/>
  <c r="B12" i="7"/>
  <c r="C12" i="7" s="1"/>
  <c r="B11" i="7"/>
  <c r="C11" i="7" s="1"/>
  <c r="B10" i="7"/>
  <c r="C10" i="7" s="1"/>
  <c r="B9" i="7"/>
  <c r="C9" i="7" s="1"/>
  <c r="B8" i="7"/>
  <c r="C8" i="7" s="1"/>
  <c r="B7" i="7"/>
  <c r="C7" i="7" s="1"/>
  <c r="B6" i="7"/>
  <c r="C6" i="7" s="1"/>
  <c r="B5" i="7"/>
  <c r="C5" i="7" s="1"/>
  <c r="B4" i="7"/>
  <c r="C4" i="7" s="1"/>
  <c r="B3" i="7"/>
  <c r="C3" i="7" s="1"/>
  <c r="E7" i="7"/>
  <c r="E8" i="7"/>
  <c r="H22" i="2"/>
  <c r="F22" i="2"/>
  <c r="C22" i="2"/>
  <c r="H19" i="2"/>
  <c r="F19" i="2"/>
  <c r="C19" i="2"/>
  <c r="H18" i="2"/>
  <c r="F18" i="2"/>
  <c r="C18" i="2"/>
  <c r="H17" i="2"/>
  <c r="F17" i="2"/>
  <c r="C17" i="2"/>
  <c r="H16" i="2"/>
  <c r="F16" i="2"/>
  <c r="C16" i="2"/>
  <c r="H15" i="2"/>
  <c r="F15" i="2"/>
  <c r="C15" i="2"/>
  <c r="H14" i="2"/>
  <c r="F14" i="2"/>
  <c r="C14" i="2"/>
  <c r="H13" i="2"/>
  <c r="F13" i="2"/>
  <c r="C13" i="2"/>
  <c r="H4" i="2"/>
  <c r="F4" i="2"/>
  <c r="C4" i="2"/>
  <c r="H3" i="2"/>
  <c r="F3" i="2"/>
  <c r="C3" i="2"/>
  <c r="M22" i="6" l="1"/>
  <c r="A12" i="6" s="1"/>
  <c r="H6" i="2"/>
  <c r="H7" i="2"/>
  <c r="H8" i="2"/>
  <c r="H9" i="2"/>
  <c r="N18" i="1" s="1"/>
  <c r="H5" i="2"/>
  <c r="F6" i="2"/>
  <c r="F7" i="2"/>
  <c r="F8" i="2"/>
  <c r="F9" i="2"/>
  <c r="F5" i="2"/>
  <c r="C6" i="2"/>
  <c r="C7" i="2"/>
  <c r="C8" i="2"/>
  <c r="C9" i="2"/>
  <c r="C5" i="2"/>
  <c r="C12" i="1" l="1"/>
</calcChain>
</file>

<file path=xl/sharedStrings.xml><?xml version="1.0" encoding="utf-8"?>
<sst xmlns="http://schemas.openxmlformats.org/spreadsheetml/2006/main" count="131" uniqueCount="102">
  <si>
    <t>AF</t>
  </si>
  <si>
    <t>Kilométrage parcouru :</t>
  </si>
  <si>
    <t xml:space="preserve">type de forfait </t>
  </si>
  <si>
    <t>AUTO</t>
  </si>
  <si>
    <t>Puissance fiscale</t>
  </si>
  <si>
    <t>&lt; 5000 km</t>
  </si>
  <si>
    <t>de 5001 à 20000 km</t>
  </si>
  <si>
    <t>&gt; 20000 km</t>
  </si>
  <si>
    <t>&lt; 3000 km</t>
  </si>
  <si>
    <t>de 3001 à 6000 km</t>
  </si>
  <si>
    <t>&gt; 6000 km</t>
  </si>
  <si>
    <t>Type de forfait :</t>
  </si>
  <si>
    <t>Détail du calcul</t>
  </si>
  <si>
    <r>
      <t xml:space="preserve">Puissance fiscale </t>
    </r>
    <r>
      <rPr>
        <b/>
        <sz val="11"/>
        <color rgb="FFFF0000"/>
        <rFont val="Calibri"/>
        <family val="2"/>
        <scheme val="minor"/>
      </rPr>
      <t xml:space="preserve">* </t>
    </r>
    <r>
      <rPr>
        <b/>
        <sz val="11"/>
        <color theme="1"/>
        <rFont val="Calibri"/>
        <family val="2"/>
        <scheme val="minor"/>
      </rPr>
      <t>:</t>
    </r>
  </si>
  <si>
    <t xml:space="preserve"> </t>
  </si>
  <si>
    <t>Véhicule elec</t>
  </si>
  <si>
    <t>NON</t>
  </si>
  <si>
    <t>OUI</t>
  </si>
  <si>
    <t>* la puissance fiscale est plafonnée à 7 chevaux fiscaux. Si la puissance de votre véhicule est supérieure, inscrivez 7.</t>
  </si>
  <si>
    <r>
      <t>S'agit-il d'un véhicule éléctrique :</t>
    </r>
    <r>
      <rPr>
        <b/>
        <sz val="11"/>
        <color rgb="FF00B050"/>
        <rFont val="Calibri"/>
        <family val="2"/>
        <scheme val="minor"/>
      </rPr>
      <t xml:space="preserve"> *</t>
    </r>
  </si>
  <si>
    <t>* Pour les véhicules électriques, le montant des frais de déplacement calculés est majoré de 20 %.</t>
  </si>
  <si>
    <t>GAZOLE</t>
  </si>
  <si>
    <t>SSP</t>
  </si>
  <si>
    <t>GPL</t>
  </si>
  <si>
    <t>DEUX ROUES</t>
  </si>
  <si>
    <t>Puissance fiscale auto</t>
  </si>
  <si>
    <t>BNC - AUTO</t>
  </si>
  <si>
    <t>BNC - MOTO</t>
  </si>
  <si>
    <t>BIC - AUTO</t>
  </si>
  <si>
    <t>BIC - MOTO</t>
  </si>
  <si>
    <t>1 CV ou INF à 50 CC</t>
  </si>
  <si>
    <t>2 CV ou INF à 125 CC</t>
  </si>
  <si>
    <t>Carburant</t>
  </si>
  <si>
    <t>Gazole</t>
  </si>
  <si>
    <t>Super sans plomb</t>
  </si>
  <si>
    <r>
      <t xml:space="preserve">Carburant </t>
    </r>
    <r>
      <rPr>
        <b/>
        <sz val="11"/>
        <color rgb="FF00B050"/>
        <rFont val="Calibri"/>
        <family val="2"/>
        <scheme val="minor"/>
      </rPr>
      <t xml:space="preserve">* </t>
    </r>
  </si>
  <si>
    <t>* Le type de carburant n'est pas à renseigner pour le forfait carburant "deux roues"</t>
  </si>
  <si>
    <t>MOTO &gt; 50 CM3</t>
  </si>
  <si>
    <t>CYCLO &lt; 50 CM3</t>
  </si>
  <si>
    <t>Puissance</t>
  </si>
  <si>
    <t>3 à 4 cv</t>
  </si>
  <si>
    <t>5 à 7 cv</t>
  </si>
  <si>
    <t>8 et 9 cv</t>
  </si>
  <si>
    <t>10 et 11 cv</t>
  </si>
  <si>
    <t>12 cv et plus</t>
  </si>
  <si>
    <r>
      <rPr>
        <b/>
        <sz val="11"/>
        <color rgb="FFFF0000"/>
        <rFont val="Wingdings"/>
        <charset val="2"/>
      </rPr>
      <t>ò</t>
    </r>
    <r>
      <rPr>
        <b/>
        <sz val="11"/>
        <color rgb="FFFF0000"/>
        <rFont val="Calibri"/>
        <family val="2"/>
        <scheme val="minor"/>
      </rPr>
      <t xml:space="preserve">  Compléter le barème ici  </t>
    </r>
    <r>
      <rPr>
        <b/>
        <sz val="11"/>
        <color rgb="FFFF0000"/>
        <rFont val="Wingdings"/>
        <charset val="2"/>
      </rPr>
      <t>ò</t>
    </r>
  </si>
  <si>
    <t>Véhicule de tourisme</t>
  </si>
  <si>
    <t>2 roues motorisées</t>
  </si>
  <si>
    <t>Frais au km</t>
  </si>
  <si>
    <t>inf à 50 cc</t>
  </si>
  <si>
    <t>50 cc à 125 cc</t>
  </si>
  <si>
    <t>3, 4 et 5 cv</t>
  </si>
  <si>
    <t>sup à 5 cv</t>
  </si>
  <si>
    <t>* la puissance fiscale est plafonnée à 12 chevaux fiscaux, si la puissance de votre véhicule est supérieure, sélectionnez "12"</t>
  </si>
  <si>
    <t>à modifier chaque année</t>
  </si>
  <si>
    <t>TARIF APPLICABLE AUX AUTOMOBILES</t>
  </si>
  <si>
    <t>Puissance administrative</t>
  </si>
  <si>
    <t>Jusqu'à 5 000 km</t>
  </si>
  <si>
    <t>De 5 001 à 20 000 km</t>
  </si>
  <si>
    <t>Au-delà de 20 000 km</t>
  </si>
  <si>
    <t>3 CV et moins</t>
  </si>
  <si>
    <t>d * 0,529</t>
  </si>
  <si>
    <t>(d * 0,316) + 1065</t>
  </si>
  <si>
    <t>d * 0,370</t>
  </si>
  <si>
    <t>4 CV</t>
  </si>
  <si>
    <t>d * 0,606</t>
  </si>
  <si>
    <t>(d * 0,340) + 1330</t>
  </si>
  <si>
    <t>d * 0,407</t>
  </si>
  <si>
    <t>5 CV</t>
  </si>
  <si>
    <t>d * 0,636</t>
  </si>
  <si>
    <t>(d * 0,357) + 1395</t>
  </si>
  <si>
    <t>d * 0,427</t>
  </si>
  <si>
    <t>6 CV</t>
  </si>
  <si>
    <t>d * 0,665</t>
  </si>
  <si>
    <t>(d * 0,374) + 1457</t>
  </si>
  <si>
    <t>d * 0,447</t>
  </si>
  <si>
    <t>7 CV et plus</t>
  </si>
  <si>
    <t>d * 0,697</t>
  </si>
  <si>
    <t>(d * 0,394) + 1515</t>
  </si>
  <si>
    <t>d * 0,470</t>
  </si>
  <si>
    <t>d représente la distance parcourue en kilomètres</t>
  </si>
  <si>
    <t>TARIF APPLICABLE AUX MOTOCYCLETTES</t>
  </si>
  <si>
    <t>Jusqu'à 3 000 km</t>
  </si>
  <si>
    <t>De 3 001 à 6 000 km</t>
  </si>
  <si>
    <t>Au-delà de 6 000 km</t>
  </si>
  <si>
    <t>1 ou 2 CV</t>
  </si>
  <si>
    <t>d * 0,395</t>
  </si>
  <si>
    <t>(d * 0,099) + 891</t>
  </si>
  <si>
    <t>d * 0,248</t>
  </si>
  <si>
    <t>3, 4 ou 5 CV</t>
  </si>
  <si>
    <t>d * 0,468</t>
  </si>
  <si>
    <t>(d * 0,082) + 1158</t>
  </si>
  <si>
    <t>d * 0,275</t>
  </si>
  <si>
    <t>plus de 5 CV</t>
  </si>
  <si>
    <t>(d * 0,079) + 1583</t>
  </si>
  <si>
    <t>d * 0,343</t>
  </si>
  <si>
    <t>TARIF APPLICABLE AUX CYCLOMOTEURS</t>
  </si>
  <si>
    <t>d * 0,315</t>
  </si>
  <si>
    <t>(d * 0,079) + 711</t>
  </si>
  <si>
    <t>d * 0,198</t>
  </si>
  <si>
    <r>
      <t>Code Général des Impôts, annexe 4 - Article 6 B - Brochure IR 2024                                                                         (</t>
    </r>
    <r>
      <rPr>
        <b/>
        <i/>
        <u/>
        <sz val="13"/>
        <color theme="1"/>
        <rFont val="Calibri"/>
        <family val="2"/>
        <scheme val="minor"/>
      </rPr>
      <t>Nota</t>
    </r>
    <r>
      <rPr>
        <b/>
        <i/>
        <sz val="13"/>
        <color theme="1"/>
        <rFont val="Calibri"/>
        <family val="2"/>
        <scheme val="minor"/>
      </rPr>
      <t xml:space="preserve"> </t>
    </r>
    <r>
      <rPr>
        <i/>
        <sz val="13"/>
        <color theme="1"/>
        <rFont val="Calibri"/>
        <family val="2"/>
        <scheme val="minor"/>
      </rPr>
      <t>: Conformément à l’article 2 de l’arrêté du 27 mars 2023 (NOR : ECOE2307260A), ces dispositions s'appliquent à compter de l'imposition des revenus de l'année 2022)</t>
    </r>
  </si>
  <si>
    <t>BOI-BAREME-000003-1/02/2026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</si>
</sst>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[$€-1]_-;\-* #,##0.00\ [$€-1]_-;_-* &quot;-&quot;??\ [$€-1]_-"/>
    <numFmt numFmtId="165" formatCode="0.000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5"/>
      <color theme="1"/>
      <name val="Arial Black"/>
      <family val="2"/>
    </font>
    <font>
      <sz val="10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i/>
      <sz val="10"/>
      <color rgb="FFFF000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i/>
      <sz val="13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i/>
      <sz val="10"/>
      <color rgb="FF00B050"/>
      <name val="Calibri"/>
      <family val="2"/>
      <scheme val="minor"/>
    </font>
    <font>
      <b/>
      <sz val="11"/>
      <color rgb="FFFF0000"/>
      <name val="Calibri"/>
      <family val="2"/>
      <charset val="2"/>
      <scheme val="minor"/>
    </font>
    <font>
      <b/>
      <sz val="11"/>
      <color rgb="FFFF0000"/>
      <name val="Wingdings"/>
      <charset val="2"/>
    </font>
    <font>
      <i/>
      <sz val="11"/>
      <color theme="1"/>
      <name val="Calibri"/>
      <family val="2"/>
      <scheme val="minor"/>
    </font>
    <font>
      <b/>
      <sz val="13"/>
      <color theme="4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b/>
      <i/>
      <u/>
      <sz val="13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A9D08E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/>
      <diagonal/>
    </border>
    <border>
      <left/>
      <right style="medium">
        <color rgb="FF00B050"/>
      </right>
      <top/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/>
      <right style="medium">
        <color rgb="FF0070C0"/>
      </right>
      <top/>
      <bottom/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6" fillId="0" borderId="0"/>
    <xf numFmtId="44" fontId="1" fillId="0" borderId="0" applyFont="0" applyFill="0" applyBorder="0" applyAlignment="0" applyProtection="0"/>
  </cellStyleXfs>
  <cellXfs count="170">
    <xf numFmtId="0" fontId="0" fillId="0" borderId="0" xfId="0"/>
    <xf numFmtId="0" fontId="0" fillId="2" borderId="0" xfId="0" applyFill="1" applyProtection="1">
      <protection hidden="1"/>
    </xf>
    <xf numFmtId="164" fontId="4" fillId="2" borderId="0" xfId="1" applyNumberFormat="1" applyFont="1" applyFill="1" applyProtection="1">
      <protection hidden="1"/>
    </xf>
    <xf numFmtId="0" fontId="4" fillId="2" borderId="0" xfId="1" quotePrefix="1" applyFont="1" applyFill="1" applyAlignment="1" applyProtection="1">
      <alignment horizontal="left"/>
      <protection hidden="1"/>
    </xf>
    <xf numFmtId="0" fontId="4" fillId="2" borderId="0" xfId="1" applyFont="1" applyFill="1" applyAlignment="1" applyProtection="1">
      <alignment horizontal="left"/>
      <protection hidden="1"/>
    </xf>
    <xf numFmtId="0" fontId="4" fillId="2" borderId="0" xfId="1" applyFont="1" applyFill="1" applyProtection="1">
      <protection hidden="1"/>
    </xf>
    <xf numFmtId="14" fontId="0" fillId="2" borderId="0" xfId="0" applyNumberFormat="1" applyFill="1" applyProtection="1">
      <protection hidden="1"/>
    </xf>
    <xf numFmtId="14" fontId="4" fillId="2" borderId="0" xfId="1" applyNumberFormat="1" applyFont="1" applyFill="1" applyProtection="1">
      <protection hidden="1"/>
    </xf>
    <xf numFmtId="0" fontId="8" fillId="2" borderId="0" xfId="1" applyFont="1" applyFill="1" applyAlignment="1" applyProtection="1">
      <alignment vertical="center"/>
      <protection hidden="1"/>
    </xf>
    <xf numFmtId="3" fontId="4" fillId="2" borderId="0" xfId="1" applyNumberFormat="1" applyFont="1" applyFill="1" applyProtection="1">
      <protection hidden="1"/>
    </xf>
    <xf numFmtId="1" fontId="0" fillId="5" borderId="8" xfId="0" applyNumberFormat="1" applyFill="1" applyBorder="1"/>
    <xf numFmtId="1" fontId="0" fillId="5" borderId="9" xfId="0" applyNumberFormat="1" applyFill="1" applyBorder="1"/>
    <xf numFmtId="1" fontId="0" fillId="5" borderId="11" xfId="0" applyNumberFormat="1" applyFill="1" applyBorder="1"/>
    <xf numFmtId="1" fontId="0" fillId="5" borderId="12" xfId="0" applyNumberFormat="1" applyFill="1" applyBorder="1"/>
    <xf numFmtId="1" fontId="0" fillId="5" borderId="14" xfId="0" applyNumberFormat="1" applyFill="1" applyBorder="1"/>
    <xf numFmtId="1" fontId="0" fillId="5" borderId="15" xfId="0" applyNumberFormat="1" applyFill="1" applyBorder="1"/>
    <xf numFmtId="0" fontId="0" fillId="5" borderId="17" xfId="0" applyFill="1" applyBorder="1"/>
    <xf numFmtId="0" fontId="0" fillId="5" borderId="18" xfId="0" applyFill="1" applyBorder="1"/>
    <xf numFmtId="0" fontId="0" fillId="5" borderId="19" xfId="0" applyFill="1" applyBorder="1"/>
    <xf numFmtId="1" fontId="0" fillId="5" borderId="22" xfId="0" applyNumberFormat="1" applyFill="1" applyBorder="1"/>
    <xf numFmtId="1" fontId="0" fillId="5" borderId="16" xfId="0" applyNumberFormat="1" applyFill="1" applyBorder="1"/>
    <xf numFmtId="1" fontId="0" fillId="5" borderId="23" xfId="0" applyNumberFormat="1" applyFill="1" applyBorder="1"/>
    <xf numFmtId="1" fontId="0" fillId="5" borderId="24" xfId="0" applyNumberFormat="1" applyFill="1" applyBorder="1"/>
    <xf numFmtId="0" fontId="9" fillId="4" borderId="2" xfId="0" applyFont="1" applyFill="1" applyBorder="1"/>
    <xf numFmtId="0" fontId="7" fillId="2" borderId="0" xfId="0" applyFont="1" applyFill="1" applyProtection="1">
      <protection hidden="1"/>
    </xf>
    <xf numFmtId="0" fontId="11" fillId="2" borderId="0" xfId="1" applyFont="1" applyFill="1" applyAlignment="1" applyProtection="1">
      <alignment vertical="center"/>
      <protection hidden="1"/>
    </xf>
    <xf numFmtId="0" fontId="11" fillId="2" borderId="0" xfId="0" applyFont="1" applyFill="1" applyProtection="1">
      <protection hidden="1"/>
    </xf>
    <xf numFmtId="0" fontId="5" fillId="2" borderId="0" xfId="1" applyFont="1" applyFill="1" applyAlignment="1" applyProtection="1">
      <alignment horizontal="right"/>
      <protection hidden="1"/>
    </xf>
    <xf numFmtId="17" fontId="5" fillId="2" borderId="0" xfId="1" quotePrefix="1" applyNumberFormat="1" applyFont="1" applyFill="1" applyAlignment="1" applyProtection="1">
      <alignment horizontal="right"/>
      <protection hidden="1"/>
    </xf>
    <xf numFmtId="0" fontId="0" fillId="2" borderId="36" xfId="0" applyFill="1" applyBorder="1" applyProtection="1">
      <protection hidden="1"/>
    </xf>
    <xf numFmtId="0" fontId="0" fillId="2" borderId="37" xfId="0" applyFill="1" applyBorder="1" applyProtection="1">
      <protection hidden="1"/>
    </xf>
    <xf numFmtId="0" fontId="0" fillId="2" borderId="38" xfId="0" applyFill="1" applyBorder="1" applyProtection="1">
      <protection hidden="1"/>
    </xf>
    <xf numFmtId="0" fontId="0" fillId="3" borderId="35" xfId="0" applyFill="1" applyBorder="1" applyProtection="1">
      <protection hidden="1"/>
    </xf>
    <xf numFmtId="0" fontId="0" fillId="3" borderId="36" xfId="0" applyFill="1" applyBorder="1" applyProtection="1">
      <protection hidden="1"/>
    </xf>
    <xf numFmtId="0" fontId="12" fillId="2" borderId="0" xfId="0" applyFont="1" applyFill="1" applyProtection="1">
      <protection hidden="1"/>
    </xf>
    <xf numFmtId="0" fontId="0" fillId="2" borderId="0" xfId="0" applyFill="1" applyAlignment="1" applyProtection="1">
      <alignment wrapText="1"/>
      <protection hidden="1"/>
    </xf>
    <xf numFmtId="0" fontId="13" fillId="2" borderId="0" xfId="1" applyFont="1" applyFill="1" applyAlignment="1" applyProtection="1">
      <alignment vertical="justify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2" fillId="3" borderId="34" xfId="0" applyFont="1" applyFill="1" applyBorder="1" applyAlignment="1" applyProtection="1">
      <alignment horizontal="center" vertical="justify"/>
      <protection hidden="1"/>
    </xf>
    <xf numFmtId="0" fontId="15" fillId="3" borderId="0" xfId="0" applyFont="1" applyFill="1" applyAlignment="1" applyProtection="1">
      <alignment horizontal="center" vertical="center" wrapText="1"/>
      <protection hidden="1"/>
    </xf>
    <xf numFmtId="0" fontId="0" fillId="5" borderId="40" xfId="0" applyFill="1" applyBorder="1"/>
    <xf numFmtId="1" fontId="0" fillId="7" borderId="41" xfId="0" applyNumberFormat="1" applyFill="1" applyBorder="1"/>
    <xf numFmtId="1" fontId="0" fillId="5" borderId="42" xfId="0" applyNumberFormat="1" applyFill="1" applyBorder="1"/>
    <xf numFmtId="1" fontId="0" fillId="5" borderId="41" xfId="0" applyNumberFormat="1" applyFill="1" applyBorder="1"/>
    <xf numFmtId="1" fontId="0" fillId="5" borderId="43" xfId="0" applyNumberFormat="1" applyFill="1" applyBorder="1"/>
    <xf numFmtId="0" fontId="0" fillId="7" borderId="11" xfId="0" applyFill="1" applyBorder="1"/>
    <xf numFmtId="0" fontId="0" fillId="5" borderId="11" xfId="0" applyFill="1" applyBorder="1"/>
    <xf numFmtId="165" fontId="0" fillId="5" borderId="11" xfId="0" applyNumberFormat="1" applyFill="1" applyBorder="1"/>
    <xf numFmtId="0" fontId="0" fillId="7" borderId="42" xfId="0" applyFill="1" applyBorder="1"/>
    <xf numFmtId="0" fontId="9" fillId="4" borderId="4" xfId="0" applyFont="1" applyFill="1" applyBorder="1"/>
    <xf numFmtId="0" fontId="0" fillId="0" borderId="11" xfId="0" applyBorder="1"/>
    <xf numFmtId="0" fontId="0" fillId="0" borderId="12" xfId="0" applyBorder="1"/>
    <xf numFmtId="0" fontId="0" fillId="0" borderId="15" xfId="0" applyBorder="1"/>
    <xf numFmtId="3" fontId="4" fillId="2" borderId="0" xfId="1" applyNumberFormat="1" applyFont="1" applyFill="1" applyAlignment="1" applyProtection="1">
      <alignment horizontal="center" vertical="center"/>
      <protection hidden="1"/>
    </xf>
    <xf numFmtId="0" fontId="9" fillId="4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2" borderId="10" xfId="1" applyNumberFormat="1" applyFont="1" applyFill="1" applyBorder="1" applyAlignment="1" applyProtection="1">
      <alignment horizontal="center" vertical="center"/>
      <protection hidden="1"/>
    </xf>
    <xf numFmtId="3" fontId="4" fillId="2" borderId="13" xfId="1" applyNumberFormat="1" applyFont="1" applyFill="1" applyBorder="1" applyAlignment="1" applyProtection="1">
      <alignment horizontal="center" vertical="center"/>
      <protection hidden="1"/>
    </xf>
    <xf numFmtId="3" fontId="4" fillId="2" borderId="7" xfId="1" applyNumberFormat="1" applyFont="1" applyFill="1" applyBorder="1" applyAlignment="1" applyProtection="1">
      <alignment horizontal="center" vertical="center"/>
      <protection hidden="1"/>
    </xf>
    <xf numFmtId="0" fontId="0" fillId="0" borderId="9" xfId="0" applyBorder="1"/>
    <xf numFmtId="0" fontId="0" fillId="0" borderId="8" xfId="0" applyBorder="1"/>
    <xf numFmtId="0" fontId="0" fillId="0" borderId="14" xfId="0" applyBorder="1"/>
    <xf numFmtId="0" fontId="0" fillId="2" borderId="0" xfId="0" applyFill="1"/>
    <xf numFmtId="0" fontId="9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/>
    <xf numFmtId="165" fontId="0" fillId="5" borderId="8" xfId="0" applyNumberFormat="1" applyFill="1" applyBorder="1"/>
    <xf numFmtId="0" fontId="0" fillId="5" borderId="10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4" xfId="0" applyFill="1" applyBorder="1"/>
    <xf numFmtId="165" fontId="0" fillId="5" borderId="14" xfId="0" applyNumberFormat="1" applyFill="1" applyBorder="1"/>
    <xf numFmtId="0" fontId="0" fillId="5" borderId="44" xfId="0" applyFill="1" applyBorder="1" applyAlignment="1">
      <alignment horizontal="center" vertical="center"/>
    </xf>
    <xf numFmtId="0" fontId="0" fillId="5" borderId="45" xfId="0" applyFill="1" applyBorder="1"/>
    <xf numFmtId="1" fontId="0" fillId="5" borderId="45" xfId="0" applyNumberFormat="1" applyFill="1" applyBorder="1"/>
    <xf numFmtId="165" fontId="0" fillId="5" borderId="45" xfId="0" applyNumberFormat="1" applyFill="1" applyBorder="1"/>
    <xf numFmtId="1" fontId="0" fillId="5" borderId="46" xfId="0" applyNumberFormat="1" applyFill="1" applyBorder="1"/>
    <xf numFmtId="3" fontId="4" fillId="2" borderId="47" xfId="1" applyNumberFormat="1" applyFont="1" applyFill="1" applyBorder="1" applyAlignment="1" applyProtection="1">
      <alignment horizontal="center" vertical="center"/>
      <protection hidden="1"/>
    </xf>
    <xf numFmtId="0" fontId="0" fillId="0" borderId="48" xfId="0" applyBorder="1"/>
    <xf numFmtId="0" fontId="0" fillId="0" borderId="49" xfId="0" applyBorder="1"/>
    <xf numFmtId="3" fontId="4" fillId="2" borderId="44" xfId="1" applyNumberFormat="1" applyFont="1" applyFill="1" applyBorder="1" applyAlignment="1" applyProtection="1">
      <alignment horizontal="center" vertical="center"/>
      <protection hidden="1"/>
    </xf>
    <xf numFmtId="0" fontId="0" fillId="0" borderId="45" xfId="0" applyBorder="1"/>
    <xf numFmtId="0" fontId="0" fillId="0" borderId="46" xfId="0" applyBorder="1"/>
    <xf numFmtId="0" fontId="0" fillId="10" borderId="42" xfId="0" applyFill="1" applyBorder="1"/>
    <xf numFmtId="0" fontId="0" fillId="10" borderId="11" xfId="0" applyFill="1" applyBorder="1"/>
    <xf numFmtId="0" fontId="0" fillId="10" borderId="20" xfId="0" applyFill="1" applyBorder="1"/>
    <xf numFmtId="0" fontId="0" fillId="10" borderId="21" xfId="0" applyFill="1" applyBorder="1"/>
    <xf numFmtId="165" fontId="0" fillId="10" borderId="42" xfId="0" applyNumberFormat="1" applyFill="1" applyBorder="1"/>
    <xf numFmtId="1" fontId="0" fillId="10" borderId="42" xfId="0" applyNumberFormat="1" applyFill="1" applyBorder="1"/>
    <xf numFmtId="165" fontId="0" fillId="10" borderId="11" xfId="0" applyNumberFormat="1" applyFill="1" applyBorder="1"/>
    <xf numFmtId="1" fontId="0" fillId="10" borderId="11" xfId="0" applyNumberFormat="1" applyFill="1" applyBorder="1"/>
    <xf numFmtId="165" fontId="0" fillId="10" borderId="20" xfId="0" applyNumberFormat="1" applyFill="1" applyBorder="1"/>
    <xf numFmtId="165" fontId="0" fillId="10" borderId="10" xfId="0" applyNumberFormat="1" applyFill="1" applyBorder="1"/>
    <xf numFmtId="165" fontId="0" fillId="10" borderId="13" xfId="0" applyNumberFormat="1" applyFill="1" applyBorder="1"/>
    <xf numFmtId="1" fontId="0" fillId="10" borderId="14" xfId="0" applyNumberFormat="1" applyFill="1" applyBorder="1"/>
    <xf numFmtId="0" fontId="0" fillId="10" borderId="7" xfId="0" applyFill="1" applyBorder="1"/>
    <xf numFmtId="0" fontId="0" fillId="10" borderId="10" xfId="0" applyFill="1" applyBorder="1"/>
    <xf numFmtId="0" fontId="0" fillId="10" borderId="13" xfId="0" applyFill="1" applyBorder="1"/>
    <xf numFmtId="165" fontId="0" fillId="10" borderId="7" xfId="0" applyNumberFormat="1" applyFill="1" applyBorder="1"/>
    <xf numFmtId="1" fontId="0" fillId="10" borderId="8" xfId="0" applyNumberFormat="1" applyFill="1" applyBorder="1"/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24" fillId="2" borderId="11" xfId="0" applyFont="1" applyFill="1" applyBorder="1" applyAlignment="1" applyProtection="1">
      <alignment horizontal="center" vertical="center"/>
      <protection hidden="1"/>
    </xf>
    <xf numFmtId="0" fontId="2" fillId="9" borderId="33" xfId="0" applyFont="1" applyFill="1" applyBorder="1" applyAlignment="1" applyProtection="1">
      <alignment vertical="center" wrapText="1"/>
      <protection hidden="1"/>
    </xf>
    <xf numFmtId="0" fontId="2" fillId="11" borderId="28" xfId="0" applyFont="1" applyFill="1" applyBorder="1" applyAlignment="1" applyProtection="1">
      <alignment vertical="center"/>
      <protection hidden="1"/>
    </xf>
    <xf numFmtId="0" fontId="14" fillId="2" borderId="23" xfId="1" applyFont="1" applyFill="1" applyBorder="1" applyAlignment="1" applyProtection="1">
      <alignment horizontal="center" vertical="center"/>
      <protection locked="0"/>
    </xf>
    <xf numFmtId="0" fontId="14" fillId="2" borderId="25" xfId="1" applyFont="1" applyFill="1" applyBorder="1" applyAlignment="1" applyProtection="1">
      <alignment horizontal="center" vertical="center"/>
      <protection locked="0"/>
    </xf>
    <xf numFmtId="0" fontId="9" fillId="11" borderId="11" xfId="0" applyFont="1" applyFill="1" applyBorder="1" applyAlignment="1">
      <alignment horizontal="center" vertical="center"/>
    </xf>
    <xf numFmtId="0" fontId="15" fillId="9" borderId="31" xfId="0" applyFont="1" applyFill="1" applyBorder="1" applyAlignment="1" applyProtection="1">
      <alignment horizontal="center" vertical="center" wrapText="1"/>
      <protection hidden="1"/>
    </xf>
    <xf numFmtId="0" fontId="15" fillId="9" borderId="32" xfId="0" applyFont="1" applyFill="1" applyBorder="1" applyAlignment="1" applyProtection="1">
      <alignment horizontal="center" vertical="center" wrapText="1"/>
      <protection hidden="1"/>
    </xf>
    <xf numFmtId="0" fontId="2" fillId="11" borderId="26" xfId="0" applyFont="1" applyFill="1" applyBorder="1" applyAlignment="1" applyProtection="1">
      <alignment horizontal="center" vertical="top"/>
      <protection hidden="1"/>
    </xf>
    <xf numFmtId="0" fontId="2" fillId="11" borderId="27" xfId="0" applyFont="1" applyFill="1" applyBorder="1" applyAlignment="1" applyProtection="1">
      <alignment horizontal="center" vertical="top"/>
      <protection hidden="1"/>
    </xf>
    <xf numFmtId="1" fontId="13" fillId="2" borderId="26" xfId="1" applyNumberFormat="1" applyFont="1" applyFill="1" applyBorder="1" applyAlignment="1" applyProtection="1">
      <alignment horizontal="center" vertical="center"/>
      <protection hidden="1"/>
    </xf>
    <xf numFmtId="1" fontId="13" fillId="2" borderId="27" xfId="1" applyNumberFormat="1" applyFont="1" applyFill="1" applyBorder="1" applyAlignment="1" applyProtection="1">
      <alignment horizontal="center" vertical="center"/>
      <protection hidden="1"/>
    </xf>
    <xf numFmtId="1" fontId="13" fillId="2" borderId="28" xfId="1" applyNumberFormat="1" applyFont="1" applyFill="1" applyBorder="1" applyAlignment="1" applyProtection="1">
      <alignment horizontal="center" vertical="center"/>
      <protection hidden="1"/>
    </xf>
    <xf numFmtId="1" fontId="13" fillId="2" borderId="29" xfId="1" applyNumberFormat="1" applyFont="1" applyFill="1" applyBorder="1" applyAlignment="1" applyProtection="1">
      <alignment horizontal="center" vertical="center"/>
      <protection hidden="1"/>
    </xf>
    <xf numFmtId="1" fontId="13" fillId="2" borderId="0" xfId="1" applyNumberFormat="1" applyFont="1" applyFill="1" applyAlignment="1" applyProtection="1">
      <alignment horizontal="center" vertical="center"/>
      <protection hidden="1"/>
    </xf>
    <xf numFmtId="1" fontId="13" fillId="2" borderId="30" xfId="1" applyNumberFormat="1" applyFont="1" applyFill="1" applyBorder="1" applyAlignment="1" applyProtection="1">
      <alignment horizontal="center" vertical="center"/>
      <protection hidden="1"/>
    </xf>
    <xf numFmtId="1" fontId="13" fillId="2" borderId="31" xfId="1" applyNumberFormat="1" applyFont="1" applyFill="1" applyBorder="1" applyAlignment="1" applyProtection="1">
      <alignment horizontal="center" vertical="center"/>
      <protection hidden="1"/>
    </xf>
    <xf numFmtId="1" fontId="13" fillId="2" borderId="32" xfId="1" applyNumberFormat="1" applyFont="1" applyFill="1" applyBorder="1" applyAlignment="1" applyProtection="1">
      <alignment horizontal="center" vertical="center"/>
      <protection hidden="1"/>
    </xf>
    <xf numFmtId="1" fontId="13" fillId="2" borderId="33" xfId="1" applyNumberFormat="1" applyFont="1" applyFill="1" applyBorder="1" applyAlignment="1" applyProtection="1">
      <alignment horizontal="center" vertical="center"/>
      <protection hidden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20" fillId="2" borderId="0" xfId="1" applyFont="1" applyFill="1" applyAlignment="1" applyProtection="1">
      <alignment horizontal="justify" vertical="center"/>
      <protection hidden="1"/>
    </xf>
    <xf numFmtId="0" fontId="7" fillId="2" borderId="0" xfId="1" applyFont="1" applyFill="1" applyAlignment="1" applyProtection="1">
      <alignment horizontal="justify" vertical="center"/>
      <protection hidden="1"/>
    </xf>
    <xf numFmtId="0" fontId="0" fillId="0" borderId="11" xfId="0" applyBorder="1" applyAlignment="1">
      <alignment horizontal="center" vertical="center"/>
    </xf>
    <xf numFmtId="0" fontId="16" fillId="9" borderId="4" xfId="0" applyFont="1" applyFill="1" applyBorder="1" applyAlignment="1" applyProtection="1">
      <alignment horizontal="center"/>
      <protection hidden="1"/>
    </xf>
    <xf numFmtId="0" fontId="16" fillId="9" borderId="5" xfId="0" applyFont="1" applyFill="1" applyBorder="1" applyAlignment="1" applyProtection="1">
      <alignment horizontal="center"/>
      <protection hidden="1"/>
    </xf>
    <xf numFmtId="0" fontId="16" fillId="9" borderId="6" xfId="0" applyFont="1" applyFill="1" applyBorder="1" applyAlignment="1" applyProtection="1">
      <alignment horizontal="center"/>
      <protection hidden="1"/>
    </xf>
    <xf numFmtId="0" fontId="5" fillId="2" borderId="0" xfId="1" applyFont="1" applyFill="1" applyAlignment="1" applyProtection="1">
      <alignment horizontal="left"/>
      <protection hidden="1"/>
    </xf>
    <xf numFmtId="0" fontId="0" fillId="0" borderId="11" xfId="0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23" fillId="10" borderId="0" xfId="0" applyFont="1" applyFill="1" applyAlignment="1">
      <alignment horizontal="center"/>
    </xf>
    <xf numFmtId="0" fontId="0" fillId="0" borderId="39" xfId="0" applyBorder="1" applyAlignment="1">
      <alignment horizontal="center"/>
    </xf>
    <xf numFmtId="1" fontId="13" fillId="2" borderId="26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27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28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29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0" xfId="1" applyNumberFormat="1" applyFont="1" applyFill="1" applyAlignment="1" applyProtection="1">
      <alignment horizontal="center" vertical="center" wrapText="1"/>
      <protection hidden="1"/>
    </xf>
    <xf numFmtId="1" fontId="13" fillId="2" borderId="30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31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13" fillId="2" borderId="33" xfId="1" applyNumberFormat="1" applyFont="1" applyFill="1" applyBorder="1" applyAlignment="1" applyProtection="1">
      <alignment horizontal="center" vertical="center" wrapText="1"/>
      <protection hidden="1"/>
    </xf>
    <xf numFmtId="0" fontId="9" fillId="2" borderId="11" xfId="0" applyFont="1" applyFill="1" applyBorder="1" applyAlignment="1">
      <alignment horizontal="center" vertical="center" wrapText="1"/>
    </xf>
    <xf numFmtId="0" fontId="14" fillId="2" borderId="11" xfId="1" applyFont="1" applyFill="1" applyBorder="1" applyAlignment="1" applyProtection="1">
      <alignment horizontal="center" vertical="center"/>
      <protection locked="0"/>
    </xf>
    <xf numFmtId="0" fontId="19" fillId="2" borderId="0" xfId="1" applyFont="1" applyFill="1" applyAlignment="1" applyProtection="1">
      <alignment horizontal="left" vertical="center" wrapText="1"/>
      <protection hidden="1"/>
    </xf>
    <xf numFmtId="0" fontId="11" fillId="2" borderId="0" xfId="1" applyFont="1" applyFill="1" applyAlignment="1" applyProtection="1">
      <alignment horizontal="left" vertical="center" wrapText="1"/>
      <protection hidden="1"/>
    </xf>
    <xf numFmtId="0" fontId="2" fillId="3" borderId="34" xfId="0" applyFont="1" applyFill="1" applyBorder="1" applyAlignment="1" applyProtection="1">
      <alignment horizontal="center" vertical="justify"/>
      <protection hidden="1"/>
    </xf>
    <xf numFmtId="0" fontId="15" fillId="3" borderId="0" xfId="0" applyFont="1" applyFill="1" applyAlignment="1" applyProtection="1">
      <alignment horizontal="center" vertical="center" wrapText="1"/>
      <protection hidden="1"/>
    </xf>
    <xf numFmtId="0" fontId="5" fillId="2" borderId="39" xfId="1" applyFont="1" applyFill="1" applyBorder="1" applyAlignment="1" applyProtection="1">
      <alignment horizontal="left"/>
      <protection hidden="1"/>
    </xf>
    <xf numFmtId="0" fontId="16" fillId="6" borderId="4" xfId="0" applyFont="1" applyFill="1" applyBorder="1" applyAlignment="1" applyProtection="1">
      <alignment horizontal="center"/>
      <protection hidden="1"/>
    </xf>
    <xf numFmtId="0" fontId="16" fillId="6" borderId="5" xfId="0" applyFont="1" applyFill="1" applyBorder="1" applyAlignment="1" applyProtection="1">
      <alignment horizontal="center"/>
      <protection hidden="1"/>
    </xf>
    <xf numFmtId="0" fontId="16" fillId="6" borderId="6" xfId="0" applyFont="1" applyFill="1" applyBorder="1" applyAlignment="1" applyProtection="1">
      <alignment horizontal="center"/>
      <protection hidden="1"/>
    </xf>
    <xf numFmtId="0" fontId="21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9" fillId="8" borderId="3" xfId="0" applyFont="1" applyFill="1" applyBorder="1" applyAlignment="1">
      <alignment horizontal="center"/>
    </xf>
  </cellXfs>
  <cellStyles count="4">
    <cellStyle name="Monétaire 2" xfId="3" xr:uid="{DD49ACCC-8CAF-4E57-8BD5-C90BC597DBA1}"/>
    <cellStyle name="Normal" xfId="0" builtinId="0"/>
    <cellStyle name="Normal 2" xfId="2" xr:uid="{54F4FAD7-91C7-4D98-BE3D-E574F3B0B60A}"/>
    <cellStyle name="Normal_Madelin Disponible 2009" xfId="1" xr:uid="{FFE7D3B9-ECAD-463A-8AEC-28390682F819}"/>
  </cellStyles>
  <dxfs count="2">
    <dxf>
      <fill>
        <patternFill>
          <bgColor rgb="FF0070C0"/>
        </patternFill>
      </fill>
    </dxf>
    <dxf>
      <fill>
        <patternFill>
          <bgColor rgb="FF0070C0"/>
        </patternFill>
      </fill>
    </dxf>
  </dxfs>
  <tableStyles count="0" defaultTableStyle="TableStyleMedium2" defaultPivotStyle="PivotStyleLight16"/>
  <colors>
    <mruColors>
      <color rgb="FFA9D08E"/>
      <color rgb="FF538DD5"/>
      <color rgb="FFDBDBDB"/>
      <color rgb="FFF2F2F2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695323</xdr:colOff>
      <xdr:row>4</xdr:row>
      <xdr:rowOff>142877</xdr:rowOff>
    </xdr:from>
    <xdr:to>
      <xdr:col>5</xdr:col>
      <xdr:colOff>171448</xdr:colOff>
      <xdr:row>5</xdr:row>
      <xdr:rowOff>161927</xdr:rowOff>
    </xdr:to>
    <xdr:sp macro="" textlink="">
      <xdr:nvSpPr>
        <xdr:cNvPr id="2" name="Flèche : virage 1">
          <a:extLst>
            <a:ext uri="{FF2B5EF4-FFF2-40B4-BE49-F238E27FC236}">
              <a16:creationId xmlns:a16="http://schemas.microsoft.com/office/drawing/2014/main" id="{2DAAAE24-0CEE-4E88-86F9-8C676A981CA9}"/>
            </a:ext>
          </a:extLst>
        </xdr:cNvPr>
        <xdr:cNvSpPr/>
      </xdr:nvSpPr>
      <xdr:spPr>
        <a:xfrm rot="5400000">
          <a:off x="3719511" y="1843089"/>
          <a:ext cx="209550" cy="238125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895351</xdr:colOff>
      <xdr:row>4</xdr:row>
      <xdr:rowOff>38100</xdr:rowOff>
    </xdr:from>
    <xdr:to>
      <xdr:col>4</xdr:col>
      <xdr:colOff>676276</xdr:colOff>
      <xdr:row>5</xdr:row>
      <xdr:rowOff>123825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D1B147F-E5A4-4840-A778-F44C2E0F2C0A}"/>
            </a:ext>
          </a:extLst>
        </xdr:cNvPr>
        <xdr:cNvSpPr/>
      </xdr:nvSpPr>
      <xdr:spPr>
        <a:xfrm>
          <a:off x="1685926" y="1752600"/>
          <a:ext cx="2000250" cy="276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1100">
              <a:solidFill>
                <a:srgbClr val="FFFF00"/>
              </a:solidFill>
            </a:rPr>
            <a:t>Veuillez renseigner les champs</a:t>
          </a:r>
        </a:p>
      </xdr:txBody>
    </xdr:sp>
    <xdr:clientData/>
  </xdr:twoCellAnchor>
  <xdr:twoCellAnchor editAs="oneCell">
    <xdr:from>
      <xdr:col>9</xdr:col>
      <xdr:colOff>1259323</xdr:colOff>
      <xdr:row>0</xdr:row>
      <xdr:rowOff>19051</xdr:rowOff>
    </xdr:from>
    <xdr:to>
      <xdr:col>10</xdr:col>
      <xdr:colOff>1162050</xdr:colOff>
      <xdr:row>1</xdr:row>
      <xdr:rowOff>604248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813B194-DD51-3F0D-6545-41C887C5E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50598" y="19051"/>
          <a:ext cx="1179077" cy="10138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695323</xdr:colOff>
      <xdr:row>4</xdr:row>
      <xdr:rowOff>142877</xdr:rowOff>
    </xdr:from>
    <xdr:to>
      <xdr:col>3</xdr:col>
      <xdr:colOff>171448</xdr:colOff>
      <xdr:row>5</xdr:row>
      <xdr:rowOff>161927</xdr:rowOff>
    </xdr:to>
    <xdr:sp macro="" textlink="">
      <xdr:nvSpPr>
        <xdr:cNvPr id="6" name="Flèche : virage 5">
          <a:extLst>
            <a:ext uri="{FF2B5EF4-FFF2-40B4-BE49-F238E27FC236}">
              <a16:creationId xmlns:a16="http://schemas.microsoft.com/office/drawing/2014/main" id="{CFA8AFB6-9D4F-4721-B1E7-0A66EC1BC137}"/>
            </a:ext>
          </a:extLst>
        </xdr:cNvPr>
        <xdr:cNvSpPr/>
      </xdr:nvSpPr>
      <xdr:spPr>
        <a:xfrm rot="5400000">
          <a:off x="3719511" y="1843089"/>
          <a:ext cx="209550" cy="238125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123826</xdr:colOff>
      <xdr:row>4</xdr:row>
      <xdr:rowOff>28575</xdr:rowOff>
    </xdr:from>
    <xdr:to>
      <xdr:col>2</xdr:col>
      <xdr:colOff>647699</xdr:colOff>
      <xdr:row>5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EB7F278F-66AA-4C27-B9E2-9D04BA436A87}"/>
            </a:ext>
          </a:extLst>
        </xdr:cNvPr>
        <xdr:cNvSpPr/>
      </xdr:nvSpPr>
      <xdr:spPr>
        <a:xfrm>
          <a:off x="914401" y="1266825"/>
          <a:ext cx="2028823" cy="276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100">
              <a:solidFill>
                <a:srgbClr val="FFFF00"/>
              </a:solidFill>
            </a:rPr>
            <a:t>Veuillez renseigner les champs</a:t>
          </a:r>
        </a:p>
      </xdr:txBody>
    </xdr:sp>
    <xdr:clientData/>
  </xdr:twoCellAnchor>
  <xdr:twoCellAnchor editAs="oneCell">
    <xdr:from>
      <xdr:col>7</xdr:col>
      <xdr:colOff>1457325</xdr:colOff>
      <xdr:row>0</xdr:row>
      <xdr:rowOff>19050</xdr:rowOff>
    </xdr:from>
    <xdr:to>
      <xdr:col>8</xdr:col>
      <xdr:colOff>1036202</xdr:colOff>
      <xdr:row>1</xdr:row>
      <xdr:rowOff>423272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28052D6-D75F-48FC-A4DA-B86D72483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6700" y="19050"/>
          <a:ext cx="1179077" cy="1013822"/>
        </a:xfrm>
        <a:prstGeom prst="rect">
          <a:avLst/>
        </a:prstGeom>
      </xdr:spPr>
    </xdr:pic>
    <xdr:clientData/>
  </xdr:twoCellAnchor>
  <xdr:twoCellAnchor editAs="oneCell">
    <xdr:from>
      <xdr:col>4</xdr:col>
      <xdr:colOff>542925</xdr:colOff>
      <xdr:row>4</xdr:row>
      <xdr:rowOff>152400</xdr:rowOff>
    </xdr:from>
    <xdr:to>
      <xdr:col>8</xdr:col>
      <xdr:colOff>1058550</xdr:colOff>
      <xdr:row>20</xdr:row>
      <xdr:rowOff>60218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E1B934B6-191F-0057-D0AE-9641001F8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48125" y="1619250"/>
          <a:ext cx="5040000" cy="31844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104775</xdr:colOff>
      <xdr:row>2</xdr:row>
      <xdr:rowOff>47625</xdr:rowOff>
    </xdr:from>
    <xdr:to>
      <xdr:col>23</xdr:col>
      <xdr:colOff>488775</xdr:colOff>
      <xdr:row>23</xdr:row>
      <xdr:rowOff>46127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5FE22F8-1D56-40E0-AC9B-EDB002B4B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91975" y="447675"/>
          <a:ext cx="6480000" cy="40942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27F93-07C5-4B07-B42F-99B1A3B9B917}">
  <sheetPr>
    <tabColor rgb="FF92D050"/>
  </sheetPr>
  <dimension ref="A1:V26"/>
  <sheetViews>
    <sheetView showGridLines="0" tabSelected="1" topLeftCell="C1" workbookViewId="0">
      <selection activeCell="E8" sqref="E8:F8"/>
    </sheetView>
  </sheetViews>
  <sheetFormatPr baseColWidth="10" defaultColWidth="11.42578125" defaultRowHeight="15"/>
  <cols>
    <col min="1" max="1" width="7.140625" style="1" hidden="1" customWidth="1"/>
    <col min="2" max="2" width="4.7109375" style="1" hidden="1" customWidth="1"/>
    <col min="3" max="3" width="20.7109375" style="1" customWidth="1"/>
    <col min="4" max="4" width="10.7109375" style="1" bestFit="1" customWidth="1"/>
    <col min="5" max="5" width="11.42578125" style="1"/>
    <col min="6" max="6" width="13.5703125" style="1" customWidth="1"/>
    <col min="7" max="7" width="4.7109375" style="1" customWidth="1"/>
    <col min="8" max="8" width="15" style="1" customWidth="1"/>
    <col min="9" max="9" width="19.7109375" style="1" customWidth="1"/>
    <col min="10" max="10" width="19.140625" style="1" customWidth="1"/>
    <col min="11" max="11" width="19.7109375" style="1" customWidth="1"/>
    <col min="12" max="12" width="4.7109375" style="1" customWidth="1"/>
    <col min="13" max="13" width="14.28515625" style="1" customWidth="1"/>
    <col min="14" max="14" width="14.140625" style="1" hidden="1" customWidth="1"/>
    <col min="15" max="15" width="14.85546875" style="1" hidden="1" customWidth="1"/>
    <col min="16" max="16" width="11.5703125" style="1" hidden="1" customWidth="1"/>
    <col min="17" max="17" width="11.42578125" style="1" hidden="1" customWidth="1"/>
    <col min="18" max="18" width="11.42578125" style="1" customWidth="1"/>
    <col min="19" max="16384" width="11.42578125" style="1"/>
  </cols>
  <sheetData>
    <row r="1" spans="1:22" ht="33.75" customHeight="1">
      <c r="C1" s="111" t="str">
        <f>CONCATENATE("Grille de calcul du forfait kilométrique ",O7,)</f>
        <v>Grille de calcul du forfait kilométrique 2025</v>
      </c>
      <c r="D1" s="112"/>
      <c r="E1" s="112"/>
      <c r="F1" s="112"/>
      <c r="G1" s="112"/>
      <c r="H1" s="112"/>
      <c r="I1" s="112"/>
      <c r="J1" s="112"/>
      <c r="K1" s="105"/>
    </row>
    <row r="2" spans="1:22" ht="50.25" customHeight="1" thickBot="1">
      <c r="C2" s="109" t="s">
        <v>100</v>
      </c>
      <c r="D2" s="110"/>
      <c r="E2" s="110"/>
      <c r="F2" s="110"/>
      <c r="G2" s="110"/>
      <c r="H2" s="110"/>
      <c r="I2" s="110"/>
      <c r="J2" s="110"/>
      <c r="K2" s="104"/>
    </row>
    <row r="3" spans="1:22" ht="15.75" thickBot="1">
      <c r="C3" s="5"/>
      <c r="D3" s="5"/>
      <c r="E3" s="5"/>
      <c r="F3" s="27"/>
      <c r="G3" s="28"/>
      <c r="H3" s="130"/>
      <c r="I3" s="130"/>
      <c r="J3" s="130"/>
      <c r="K3" s="5"/>
    </row>
    <row r="4" spans="1:22" ht="16.5" thickBot="1">
      <c r="C4" s="127" t="str">
        <f>CONCATENATE("Calculez votre indemnité kilométrique ",O7)</f>
        <v>Calculez votre indemnité kilométrique 2025</v>
      </c>
      <c r="D4" s="128"/>
      <c r="E4" s="128"/>
      <c r="F4" s="129"/>
      <c r="G4" s="34"/>
      <c r="H4" s="127" t="s">
        <v>12</v>
      </c>
      <c r="I4" s="128"/>
      <c r="J4" s="128"/>
      <c r="K4" s="129"/>
    </row>
    <row r="5" spans="1:22">
      <c r="G5" s="26"/>
      <c r="H5" s="26"/>
      <c r="I5" s="26"/>
      <c r="J5" s="26"/>
      <c r="K5" s="24"/>
    </row>
    <row r="6" spans="1:22">
      <c r="G6" s="26"/>
      <c r="H6" s="108" t="s">
        <v>55</v>
      </c>
      <c r="I6" s="108"/>
      <c r="J6" s="108"/>
      <c r="K6" s="108"/>
    </row>
    <row r="7" spans="1:22" ht="27.75" customHeight="1">
      <c r="C7" s="122" t="s">
        <v>11</v>
      </c>
      <c r="D7" s="123"/>
      <c r="E7" s="106" t="s">
        <v>3</v>
      </c>
      <c r="F7" s="107"/>
      <c r="G7" s="26"/>
      <c r="H7" s="100" t="s">
        <v>56</v>
      </c>
      <c r="I7" s="101" t="s">
        <v>57</v>
      </c>
      <c r="J7" s="101" t="s">
        <v>58</v>
      </c>
      <c r="K7" s="101" t="s">
        <v>59</v>
      </c>
      <c r="N7" s="1" t="s">
        <v>0</v>
      </c>
      <c r="O7" s="37">
        <v>2025</v>
      </c>
    </row>
    <row r="8" spans="1:22">
      <c r="C8" s="122" t="s">
        <v>13</v>
      </c>
      <c r="D8" s="123"/>
      <c r="E8" s="106">
        <v>7</v>
      </c>
      <c r="F8" s="107"/>
      <c r="G8" s="5"/>
      <c r="H8" s="102" t="s">
        <v>60</v>
      </c>
      <c r="I8" s="101" t="s">
        <v>61</v>
      </c>
      <c r="J8" s="101" t="s">
        <v>62</v>
      </c>
      <c r="K8" s="101" t="s">
        <v>63</v>
      </c>
      <c r="O8" s="7"/>
    </row>
    <row r="9" spans="1:22" ht="15" customHeight="1">
      <c r="C9" s="122" t="s">
        <v>1</v>
      </c>
      <c r="D9" s="123"/>
      <c r="E9" s="106">
        <v>12000</v>
      </c>
      <c r="F9" s="107"/>
      <c r="G9" s="25"/>
      <c r="H9" s="102" t="s">
        <v>64</v>
      </c>
      <c r="I9" s="101" t="s">
        <v>65</v>
      </c>
      <c r="J9" s="101" t="s">
        <v>66</v>
      </c>
      <c r="K9" s="101" t="s">
        <v>67</v>
      </c>
      <c r="N9" s="1" t="s">
        <v>2</v>
      </c>
      <c r="O9" s="7" t="s">
        <v>4</v>
      </c>
      <c r="P9" s="1" t="s">
        <v>15</v>
      </c>
    </row>
    <row r="10" spans="1:22" ht="15" customHeight="1">
      <c r="C10" s="122" t="s">
        <v>19</v>
      </c>
      <c r="D10" s="123"/>
      <c r="E10" s="106" t="s">
        <v>17</v>
      </c>
      <c r="F10" s="107"/>
      <c r="G10" s="25"/>
      <c r="H10" s="102" t="s">
        <v>68</v>
      </c>
      <c r="I10" s="101" t="s">
        <v>69</v>
      </c>
      <c r="J10" s="101" t="s">
        <v>70</v>
      </c>
      <c r="K10" s="101" t="s">
        <v>71</v>
      </c>
      <c r="M10" s="2"/>
      <c r="N10" s="1" t="s">
        <v>3</v>
      </c>
      <c r="O10" s="9">
        <v>1</v>
      </c>
      <c r="P10" s="1" t="s">
        <v>16</v>
      </c>
      <c r="V10" s="37"/>
    </row>
    <row r="11" spans="1:22" ht="15" customHeight="1" thickBot="1">
      <c r="E11" s="35"/>
      <c r="F11" s="35"/>
      <c r="G11" s="25"/>
      <c r="H11" s="102" t="s">
        <v>72</v>
      </c>
      <c r="I11" s="101" t="s">
        <v>73</v>
      </c>
      <c r="J11" s="101" t="s">
        <v>74</v>
      </c>
      <c r="K11" s="101" t="s">
        <v>75</v>
      </c>
      <c r="M11" s="2"/>
      <c r="N11" s="4" t="s">
        <v>37</v>
      </c>
      <c r="O11" s="9">
        <v>2</v>
      </c>
      <c r="P11" s="1" t="s">
        <v>17</v>
      </c>
    </row>
    <row r="12" spans="1:22" ht="15.75" customHeight="1">
      <c r="C12" s="113">
        <f>IF(E10=P10,N18,N18*1.2)</f>
        <v>7491.5999999999995</v>
      </c>
      <c r="D12" s="114"/>
      <c r="E12" s="114"/>
      <c r="F12" s="115"/>
      <c r="G12" s="25"/>
      <c r="H12" s="102" t="s">
        <v>76</v>
      </c>
      <c r="I12" s="101" t="s">
        <v>77</v>
      </c>
      <c r="J12" s="101" t="s">
        <v>78</v>
      </c>
      <c r="K12" s="101" t="s">
        <v>79</v>
      </c>
      <c r="M12" s="2"/>
      <c r="N12" s="3" t="s">
        <v>38</v>
      </c>
      <c r="O12" s="9">
        <v>3</v>
      </c>
    </row>
    <row r="13" spans="1:22" ht="15" customHeight="1">
      <c r="C13" s="116"/>
      <c r="D13" s="117"/>
      <c r="E13" s="117"/>
      <c r="F13" s="118"/>
      <c r="G13" s="25"/>
      <c r="H13" s="126" t="s">
        <v>80</v>
      </c>
      <c r="I13" s="126"/>
      <c r="J13" s="126"/>
      <c r="K13" s="126"/>
      <c r="M13" s="6"/>
      <c r="O13" s="9">
        <v>4</v>
      </c>
    </row>
    <row r="14" spans="1:22" ht="15.75" customHeight="1" thickBot="1">
      <c r="A14" s="1" t="s">
        <v>14</v>
      </c>
      <c r="C14" s="119"/>
      <c r="D14" s="120"/>
      <c r="E14" s="120"/>
      <c r="F14" s="121"/>
      <c r="G14" s="25"/>
      <c r="H14"/>
      <c r="I14"/>
      <c r="J14"/>
      <c r="K14"/>
      <c r="O14" s="9">
        <v>5</v>
      </c>
    </row>
    <row r="15" spans="1:22" ht="23.25">
      <c r="C15" s="36"/>
      <c r="D15" s="36"/>
      <c r="E15" s="36"/>
      <c r="F15" s="36"/>
      <c r="G15" s="25"/>
      <c r="H15" s="108" t="s">
        <v>81</v>
      </c>
      <c r="I15" s="108"/>
      <c r="J15" s="108"/>
      <c r="K15" s="108"/>
      <c r="O15" s="9">
        <v>6</v>
      </c>
    </row>
    <row r="16" spans="1:22" ht="30">
      <c r="C16" s="125" t="s">
        <v>18</v>
      </c>
      <c r="D16" s="125"/>
      <c r="E16" s="125"/>
      <c r="F16" s="125"/>
      <c r="G16" s="25"/>
      <c r="H16" s="100" t="s">
        <v>56</v>
      </c>
      <c r="I16" s="101" t="s">
        <v>82</v>
      </c>
      <c r="J16" s="101" t="s">
        <v>83</v>
      </c>
      <c r="K16" s="101" t="s">
        <v>84</v>
      </c>
      <c r="O16" s="9">
        <v>7</v>
      </c>
    </row>
    <row r="17" spans="3:17" ht="15.75" thickBot="1">
      <c r="C17" s="125"/>
      <c r="D17" s="125"/>
      <c r="E17" s="125"/>
      <c r="F17" s="125"/>
      <c r="G17" s="25"/>
      <c r="H17" s="102" t="s">
        <v>85</v>
      </c>
      <c r="I17" s="101" t="s">
        <v>86</v>
      </c>
      <c r="J17" s="101" t="s">
        <v>87</v>
      </c>
      <c r="K17" s="101" t="s">
        <v>88</v>
      </c>
    </row>
    <row r="18" spans="3:17">
      <c r="C18" s="124" t="s">
        <v>20</v>
      </c>
      <c r="D18" s="125"/>
      <c r="E18" s="125"/>
      <c r="F18" s="125"/>
      <c r="G18" s="25"/>
      <c r="H18" s="102" t="s">
        <v>89</v>
      </c>
      <c r="I18" s="101" t="s">
        <v>90</v>
      </c>
      <c r="J18" s="101" t="s">
        <v>91</v>
      </c>
      <c r="K18" s="101" t="s">
        <v>92</v>
      </c>
      <c r="N18" s="113">
        <f>IF(OR(ISBLANK(E7),ISBLANK(E8),ISBLANK(E9)),"Tous les champs doivent être renseignés",IF(E7=N10,IF(E9&lt;=5000,VLOOKUP(E8,bncAuto,3,FALSE),IF(E9&lt;=20000,VLOOKUP(E8,bncAuto,6,FALSE),VLOOKUP(E8,bncAuto,8,FALSE))),IF(E7=N11,IF(E9&lt;=3000,VLOOKUP(E8,bncMoto,3,FALSE),IF(E9&lt;=6000,VLOOKUP(E8,bncMoto,6,FALSE),VLOOKUP(E8,bncMoto,8,FALSE))),IF(E7=N12,IF(E9&lt;=3000,'BNC-bdd'!C22,IF(E9&lt;=6000,'BNC-bdd'!F22,'BNC-bdd'!H22))))))</f>
        <v>6243</v>
      </c>
      <c r="O18" s="114"/>
      <c r="P18" s="114"/>
      <c r="Q18" s="115"/>
    </row>
    <row r="19" spans="3:17">
      <c r="C19" s="125"/>
      <c r="D19" s="125"/>
      <c r="E19" s="125"/>
      <c r="F19" s="125"/>
      <c r="G19" s="25"/>
      <c r="H19" s="102" t="s">
        <v>93</v>
      </c>
      <c r="I19" s="101" t="s">
        <v>65</v>
      </c>
      <c r="J19" s="101" t="s">
        <v>94</v>
      </c>
      <c r="K19" s="101" t="s">
        <v>95</v>
      </c>
      <c r="N19" s="116"/>
      <c r="O19" s="117"/>
      <c r="P19" s="117"/>
      <c r="Q19" s="118"/>
    </row>
    <row r="20" spans="3:17" ht="15.75" thickBot="1">
      <c r="G20" s="25"/>
      <c r="H20" s="126" t="s">
        <v>80</v>
      </c>
      <c r="I20" s="126"/>
      <c r="J20" s="126"/>
      <c r="K20" s="126"/>
      <c r="N20" s="119"/>
      <c r="O20" s="120"/>
      <c r="P20" s="120"/>
      <c r="Q20" s="121"/>
    </row>
    <row r="21" spans="3:17">
      <c r="G21" s="25"/>
      <c r="H21"/>
      <c r="I21"/>
      <c r="J21"/>
      <c r="K21"/>
    </row>
    <row r="22" spans="3:17">
      <c r="G22" s="25"/>
      <c r="H22" s="108" t="s">
        <v>96</v>
      </c>
      <c r="I22" s="108"/>
      <c r="J22" s="108"/>
      <c r="K22" s="108"/>
    </row>
    <row r="23" spans="3:17">
      <c r="G23" s="25"/>
      <c r="H23" s="64" t="s">
        <v>82</v>
      </c>
      <c r="I23" s="131" t="s">
        <v>83</v>
      </c>
      <c r="J23" s="131"/>
      <c r="K23" s="64" t="s">
        <v>84</v>
      </c>
    </row>
    <row r="24" spans="3:17">
      <c r="G24" s="25"/>
      <c r="H24" s="64" t="s">
        <v>97</v>
      </c>
      <c r="I24" s="131" t="s">
        <v>98</v>
      </c>
      <c r="J24" s="131"/>
      <c r="K24" s="64" t="s">
        <v>99</v>
      </c>
    </row>
    <row r="25" spans="3:17">
      <c r="G25" s="25"/>
      <c r="H25" s="131" t="s">
        <v>80</v>
      </c>
      <c r="I25" s="131"/>
      <c r="J25" s="131"/>
      <c r="K25" s="131"/>
    </row>
    <row r="26" spans="3:17">
      <c r="G26" s="25"/>
      <c r="H26" s="25"/>
      <c r="I26" s="25"/>
      <c r="J26" s="25"/>
      <c r="K26" s="8"/>
    </row>
  </sheetData>
  <sheetProtection algorithmName="SHA-512" hashValue="4lWH5GRS5ShbNyUwPF/w6h8tWbGw15+tZJ4qMXruAOuvhvOvyoGdI1HX5al//iPq4UkQK7AIJYvhgAZeADe/DA==" saltValue="sxoK59i/i5LuPRpsyGsfrA==" spinCount="100000" sheet="1" selectLockedCells="1"/>
  <mergeCells count="25">
    <mergeCell ref="H22:K22"/>
    <mergeCell ref="I23:J23"/>
    <mergeCell ref="I24:J24"/>
    <mergeCell ref="H25:K25"/>
    <mergeCell ref="C16:F17"/>
    <mergeCell ref="C1:J1"/>
    <mergeCell ref="C12:F14"/>
    <mergeCell ref="C9:D9"/>
    <mergeCell ref="N18:Q20"/>
    <mergeCell ref="C18:F19"/>
    <mergeCell ref="H13:K13"/>
    <mergeCell ref="H15:K15"/>
    <mergeCell ref="H20:K20"/>
    <mergeCell ref="H4:K4"/>
    <mergeCell ref="H3:J3"/>
    <mergeCell ref="C10:D10"/>
    <mergeCell ref="C4:F4"/>
    <mergeCell ref="C7:D7"/>
    <mergeCell ref="C8:D8"/>
    <mergeCell ref="E7:F7"/>
    <mergeCell ref="E8:F8"/>
    <mergeCell ref="E9:F9"/>
    <mergeCell ref="H6:K6"/>
    <mergeCell ref="E10:F10"/>
    <mergeCell ref="C2:J2"/>
  </mergeCells>
  <conditionalFormatting sqref="E8:F8">
    <cfRule type="expression" dxfId="1" priority="1">
      <formula>$E$7=$N$12</formula>
    </cfRule>
  </conditionalFormatting>
  <dataValidations count="3">
    <dataValidation type="list" allowBlank="1" showInputMessage="1" showErrorMessage="1" sqref="E8" xr:uid="{0A1E474C-98F2-4BC1-A540-AE30EB130A0B}">
      <formula1>$O$10:$O$16</formula1>
    </dataValidation>
    <dataValidation type="list" allowBlank="1" showInputMessage="1" showErrorMessage="1" sqref="E7" xr:uid="{E0936DF4-4E2B-491D-8880-B4AF827090E4}">
      <formula1>$N$10:$N$13</formula1>
    </dataValidation>
    <dataValidation type="list" allowBlank="1" showInputMessage="1" showErrorMessage="1" sqref="E10:F10" xr:uid="{1B043E65-2192-483C-9512-2570CDC8C201}">
      <formula1>$P$10:$P$11</formula1>
    </dataValidation>
  </dataValidations>
  <pageMargins left="0.46" right="0.16" top="0.5" bottom="0.34" header="0.3" footer="0.1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24557-DEA9-4953-A0FD-7862E0199F9C}">
  <sheetPr>
    <tabColor rgb="FFFFC000"/>
  </sheetPr>
  <dimension ref="A1:L22"/>
  <sheetViews>
    <sheetView workbookViewId="0">
      <selection activeCell="N20" sqref="N20"/>
    </sheetView>
  </sheetViews>
  <sheetFormatPr baseColWidth="10" defaultRowHeight="15"/>
  <sheetData>
    <row r="1" spans="1:12" ht="15.75" thickBot="1">
      <c r="A1" s="139" t="s">
        <v>26</v>
      </c>
      <c r="B1" s="139"/>
      <c r="C1" s="139"/>
      <c r="D1" s="139"/>
      <c r="E1" s="139"/>
      <c r="F1" s="139"/>
      <c r="G1" s="139"/>
      <c r="H1" s="139"/>
    </row>
    <row r="2" spans="1:12" ht="15.75" thickBot="1">
      <c r="A2" s="49" t="s">
        <v>4</v>
      </c>
      <c r="B2" s="135" t="s">
        <v>5</v>
      </c>
      <c r="C2" s="136"/>
      <c r="D2" s="135" t="s">
        <v>6</v>
      </c>
      <c r="E2" s="137"/>
      <c r="F2" s="136"/>
      <c r="G2" s="135" t="s">
        <v>7</v>
      </c>
      <c r="H2" s="136"/>
    </row>
    <row r="3" spans="1:12">
      <c r="A3" s="48">
        <v>1</v>
      </c>
      <c r="B3" s="83">
        <v>0.52900000000000003</v>
      </c>
      <c r="C3" s="42">
        <f>'Forfait kilométrique BNC'!$E$9*B3</f>
        <v>6348</v>
      </c>
      <c r="D3" s="87">
        <v>0.316</v>
      </c>
      <c r="E3" s="88">
        <v>1065</v>
      </c>
      <c r="F3" s="42">
        <f>'Forfait kilométrique BNC'!$E$9*D3+E3</f>
        <v>4857</v>
      </c>
      <c r="G3" s="87">
        <v>0.37</v>
      </c>
      <c r="H3" s="42">
        <f>'Forfait kilométrique BNC'!$E$9*'BNC-bdd'!G3</f>
        <v>4440</v>
      </c>
    </row>
    <row r="4" spans="1:12">
      <c r="A4" s="45">
        <v>2</v>
      </c>
      <c r="B4" s="84">
        <v>0.52900000000000003</v>
      </c>
      <c r="C4" s="12">
        <f>'Forfait kilométrique BNC'!$E$9*B4</f>
        <v>6348</v>
      </c>
      <c r="D4" s="89">
        <v>0.316</v>
      </c>
      <c r="E4" s="90">
        <v>1065</v>
      </c>
      <c r="F4" s="12">
        <f>'Forfait kilométrique BNC'!$E$9*D4+E4</f>
        <v>4857</v>
      </c>
      <c r="G4" s="89">
        <v>0.37</v>
      </c>
      <c r="H4" s="12">
        <f>'Forfait kilométrique BNC'!$E$9*'BNC-bdd'!G4</f>
        <v>4440</v>
      </c>
    </row>
    <row r="5" spans="1:12" ht="15.75" thickBot="1">
      <c r="A5" s="40">
        <v>3</v>
      </c>
      <c r="B5" s="85">
        <v>0.52900000000000003</v>
      </c>
      <c r="C5" s="41">
        <f>'Forfait kilométrique BNC'!$E$9*B5</f>
        <v>6348</v>
      </c>
      <c r="D5" s="91">
        <v>0.316</v>
      </c>
      <c r="E5" s="88">
        <v>1065</v>
      </c>
      <c r="F5" s="43">
        <f>'Forfait kilométrique BNC'!$E$9*D5+E5</f>
        <v>4857</v>
      </c>
      <c r="G5" s="91">
        <v>0.37</v>
      </c>
      <c r="H5" s="44">
        <f>'Forfait kilométrique BNC'!$E$9*'BNC-bdd'!G5</f>
        <v>4440</v>
      </c>
      <c r="K5" s="138" t="s">
        <v>54</v>
      </c>
      <c r="L5" s="138"/>
    </row>
    <row r="6" spans="1:12" ht="15.75" thickBot="1">
      <c r="A6" s="17">
        <v>4</v>
      </c>
      <c r="B6" s="85">
        <v>0.60599999999999998</v>
      </c>
      <c r="C6" s="19">
        <f>'Forfait kilométrique BNC'!$E$9*B6</f>
        <v>7272</v>
      </c>
      <c r="D6" s="92">
        <v>0.34</v>
      </c>
      <c r="E6" s="90">
        <v>1330</v>
      </c>
      <c r="F6" s="21">
        <f>'Forfait kilométrique BNC'!$E$9*D6+E6</f>
        <v>5410</v>
      </c>
      <c r="G6" s="92">
        <v>0.40699999999999997</v>
      </c>
      <c r="H6" s="13">
        <f>'Forfait kilométrique BNC'!$E$9*'BNC-bdd'!G6</f>
        <v>4884</v>
      </c>
    </row>
    <row r="7" spans="1:12" ht="15.75" thickBot="1">
      <c r="A7" s="17">
        <v>5</v>
      </c>
      <c r="B7" s="85">
        <v>0.63600000000000001</v>
      </c>
      <c r="C7" s="19">
        <f>'Forfait kilométrique BNC'!$E$9*B7</f>
        <v>7632</v>
      </c>
      <c r="D7" s="92">
        <v>0.35699999999999998</v>
      </c>
      <c r="E7" s="90">
        <v>1395</v>
      </c>
      <c r="F7" s="21">
        <f>'Forfait kilométrique BNC'!$E$9*D7+E7</f>
        <v>5679</v>
      </c>
      <c r="G7" s="92">
        <v>0.42699999999999999</v>
      </c>
      <c r="H7" s="13">
        <f>'Forfait kilométrique BNC'!$E$9*'BNC-bdd'!G7</f>
        <v>5124</v>
      </c>
    </row>
    <row r="8" spans="1:12" ht="15.75" thickBot="1">
      <c r="A8" s="17">
        <v>6</v>
      </c>
      <c r="B8" s="85">
        <v>0.66500000000000004</v>
      </c>
      <c r="C8" s="19">
        <f>'Forfait kilométrique BNC'!$E$9*B8</f>
        <v>7980</v>
      </c>
      <c r="D8" s="92">
        <v>0.374</v>
      </c>
      <c r="E8" s="90">
        <v>1457</v>
      </c>
      <c r="F8" s="21">
        <f>'Forfait kilométrique BNC'!$E$9*D8+E8</f>
        <v>5945</v>
      </c>
      <c r="G8" s="92">
        <v>0.44700000000000001</v>
      </c>
      <c r="H8" s="13">
        <f>'Forfait kilométrique BNC'!$E$9*'BNC-bdd'!G8</f>
        <v>5364</v>
      </c>
    </row>
    <row r="9" spans="1:12" ht="15.75" thickBot="1">
      <c r="A9" s="18">
        <v>7</v>
      </c>
      <c r="B9" s="86">
        <v>0.69699999999999995</v>
      </c>
      <c r="C9" s="20">
        <f>'Forfait kilométrique BNC'!$E$9*B9</f>
        <v>8364</v>
      </c>
      <c r="D9" s="93">
        <v>0.39400000000000002</v>
      </c>
      <c r="E9" s="94">
        <v>1515</v>
      </c>
      <c r="F9" s="22">
        <f>'Forfait kilométrique BNC'!$E$9*D9+E9</f>
        <v>6243</v>
      </c>
      <c r="G9" s="93">
        <v>0.47</v>
      </c>
      <c r="H9" s="15">
        <f>'Forfait kilométrique BNC'!$E$9*'BNC-bdd'!G9</f>
        <v>5640</v>
      </c>
    </row>
    <row r="11" spans="1:12" ht="15.75" thickBot="1">
      <c r="A11" s="139" t="s">
        <v>27</v>
      </c>
      <c r="B11" s="139"/>
      <c r="C11" s="139"/>
      <c r="D11" s="139"/>
      <c r="E11" s="139"/>
      <c r="F11" s="139"/>
      <c r="G11" s="139"/>
      <c r="H11" s="139"/>
    </row>
    <row r="12" spans="1:12" ht="15.75" thickBot="1">
      <c r="A12" s="23" t="s">
        <v>4</v>
      </c>
      <c r="B12" s="132" t="s">
        <v>8</v>
      </c>
      <c r="C12" s="133"/>
      <c r="D12" s="132" t="s">
        <v>9</v>
      </c>
      <c r="E12" s="134"/>
      <c r="F12" s="133"/>
      <c r="G12" s="132" t="s">
        <v>10</v>
      </c>
      <c r="H12" s="133"/>
    </row>
    <row r="13" spans="1:12">
      <c r="A13" s="16">
        <v>1</v>
      </c>
      <c r="B13" s="95">
        <v>0.39500000000000002</v>
      </c>
      <c r="C13" s="11">
        <f>'Forfait kilométrique BNC'!$E$9*B13</f>
        <v>4740</v>
      </c>
      <c r="D13" s="98">
        <v>9.9000000000000005E-2</v>
      </c>
      <c r="E13" s="99">
        <v>891</v>
      </c>
      <c r="F13" s="19">
        <f>'Forfait kilométrique BNC'!$E$9*D13+E13</f>
        <v>2079</v>
      </c>
      <c r="G13" s="98">
        <v>0.248</v>
      </c>
      <c r="H13" s="11">
        <f>'Forfait kilométrique BNC'!$E$9*G13</f>
        <v>2976</v>
      </c>
    </row>
    <row r="14" spans="1:12">
      <c r="A14" s="17">
        <v>2</v>
      </c>
      <c r="B14" s="96">
        <v>0.39500000000000002</v>
      </c>
      <c r="C14" s="13">
        <f>'Forfait kilométrique BNC'!$E$9*B14</f>
        <v>4740</v>
      </c>
      <c r="D14" s="92">
        <v>9.9000000000000005E-2</v>
      </c>
      <c r="E14" s="90">
        <v>891</v>
      </c>
      <c r="F14" s="21">
        <f>'Forfait kilométrique BNC'!$E$9*D14+E14</f>
        <v>2079</v>
      </c>
      <c r="G14" s="92">
        <v>0.248</v>
      </c>
      <c r="H14" s="13">
        <f>'Forfait kilométrique BNC'!$E$9*G14</f>
        <v>2976</v>
      </c>
    </row>
    <row r="15" spans="1:12">
      <c r="A15" s="17">
        <v>3</v>
      </c>
      <c r="B15" s="96">
        <v>0.46800000000000003</v>
      </c>
      <c r="C15" s="13">
        <f>'Forfait kilométrique BNC'!$E$9*B15</f>
        <v>5616</v>
      </c>
      <c r="D15" s="92">
        <v>8.2000000000000003E-2</v>
      </c>
      <c r="E15" s="90">
        <v>1158</v>
      </c>
      <c r="F15" s="21">
        <f>'Forfait kilométrique BNC'!$E$9*D15+E15</f>
        <v>2142</v>
      </c>
      <c r="G15" s="92">
        <v>0.27500000000000002</v>
      </c>
      <c r="H15" s="13">
        <f>'Forfait kilométrique BNC'!$E$9*G15</f>
        <v>3300.0000000000005</v>
      </c>
    </row>
    <row r="16" spans="1:12">
      <c r="A16" s="17">
        <v>4</v>
      </c>
      <c r="B16" s="96">
        <v>0.46800000000000003</v>
      </c>
      <c r="C16" s="13">
        <f>'Forfait kilométrique BNC'!$E$9*B16</f>
        <v>5616</v>
      </c>
      <c r="D16" s="92">
        <v>8.2000000000000003E-2</v>
      </c>
      <c r="E16" s="90">
        <v>1158</v>
      </c>
      <c r="F16" s="21">
        <f>'Forfait kilométrique BNC'!$E$9*D16+E16</f>
        <v>2142</v>
      </c>
      <c r="G16" s="92">
        <v>0.27500000000000002</v>
      </c>
      <c r="H16" s="13">
        <f>'Forfait kilométrique BNC'!$E$9*G16</f>
        <v>3300.0000000000005</v>
      </c>
    </row>
    <row r="17" spans="1:8">
      <c r="A17" s="17">
        <v>5</v>
      </c>
      <c r="B17" s="96">
        <v>0.46800000000000003</v>
      </c>
      <c r="C17" s="13">
        <f>'Forfait kilométrique BNC'!$E$9*B17</f>
        <v>5616</v>
      </c>
      <c r="D17" s="92">
        <v>8.2000000000000003E-2</v>
      </c>
      <c r="E17" s="90">
        <v>1158</v>
      </c>
      <c r="F17" s="21">
        <f>'Forfait kilométrique BNC'!$E$9*D17+E17</f>
        <v>2142</v>
      </c>
      <c r="G17" s="92">
        <v>0.27500000000000002</v>
      </c>
      <c r="H17" s="13">
        <f>'Forfait kilométrique BNC'!$E$9*G17</f>
        <v>3300.0000000000005</v>
      </c>
    </row>
    <row r="18" spans="1:8" ht="15.75" thickBot="1">
      <c r="A18" s="18">
        <v>6</v>
      </c>
      <c r="B18" s="97">
        <v>0.60599999999999998</v>
      </c>
      <c r="C18" s="15">
        <f>'Forfait kilométrique BNC'!$E$9*B18</f>
        <v>7272</v>
      </c>
      <c r="D18" s="93">
        <v>7.9000000000000001E-2</v>
      </c>
      <c r="E18" s="94">
        <v>1583</v>
      </c>
      <c r="F18" s="22">
        <f>'Forfait kilométrique BNC'!$E$9*D18+E18</f>
        <v>2531</v>
      </c>
      <c r="G18" s="93">
        <v>0.34300000000000003</v>
      </c>
      <c r="H18" s="15">
        <f>'Forfait kilométrique BNC'!$E$9*G18</f>
        <v>4116</v>
      </c>
    </row>
    <row r="19" spans="1:8" ht="15.75" thickBot="1">
      <c r="A19" s="18">
        <v>7</v>
      </c>
      <c r="B19" s="97">
        <v>0.60599999999999998</v>
      </c>
      <c r="C19" s="15">
        <f>'Forfait kilométrique BNC'!$E$9*B19</f>
        <v>7272</v>
      </c>
      <c r="D19" s="93">
        <v>7.9000000000000001E-2</v>
      </c>
      <c r="E19" s="94">
        <v>1583</v>
      </c>
      <c r="F19" s="22">
        <f>'Forfait kilométrique BNC'!$E$9*D19+E19</f>
        <v>2531</v>
      </c>
      <c r="G19" s="93">
        <v>0.34300000000000003</v>
      </c>
      <c r="H19" s="15">
        <f>'Forfait kilométrique BNC'!$E$9*G19</f>
        <v>4116</v>
      </c>
    </row>
    <row r="20" spans="1:8" ht="15.75" thickBot="1"/>
    <row r="21" spans="1:8" ht="15.75" thickBot="1">
      <c r="A21" s="23" t="s">
        <v>4</v>
      </c>
      <c r="B21" s="132" t="s">
        <v>8</v>
      </c>
      <c r="C21" s="133"/>
      <c r="D21" s="132" t="s">
        <v>9</v>
      </c>
      <c r="E21" s="134"/>
      <c r="F21" s="133"/>
      <c r="G21" s="132" t="s">
        <v>10</v>
      </c>
      <c r="H21" s="133"/>
    </row>
    <row r="22" spans="1:8">
      <c r="A22" s="16">
        <v>1</v>
      </c>
      <c r="B22" s="95">
        <v>0.315</v>
      </c>
      <c r="C22" s="11">
        <f>'Forfait kilométrique BNC'!$E$9*B22</f>
        <v>3780</v>
      </c>
      <c r="D22" s="98">
        <v>7.9000000000000001E-2</v>
      </c>
      <c r="E22" s="99">
        <v>711</v>
      </c>
      <c r="F22" s="19">
        <f>'Forfait kilométrique BNC'!$E$9*D22+E22</f>
        <v>1659</v>
      </c>
      <c r="G22" s="98">
        <v>0.19800000000000001</v>
      </c>
      <c r="H22" s="11">
        <f>'Forfait kilométrique BNC'!$E$9*G22</f>
        <v>2376</v>
      </c>
    </row>
  </sheetData>
  <mergeCells count="12">
    <mergeCell ref="K5:L5"/>
    <mergeCell ref="A1:H1"/>
    <mergeCell ref="B12:C12"/>
    <mergeCell ref="D12:F12"/>
    <mergeCell ref="G12:H12"/>
    <mergeCell ref="A11:H11"/>
    <mergeCell ref="B21:C21"/>
    <mergeCell ref="D21:F21"/>
    <mergeCell ref="G21:H21"/>
    <mergeCell ref="B2:C2"/>
    <mergeCell ref="D2:F2"/>
    <mergeCell ref="G2:H2"/>
  </mergeCells>
  <phoneticPr fontId="10" type="noConversion"/>
  <pageMargins left="0.44" right="0.16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41127-14C0-4EEE-A87D-7839A62DE6DC}">
  <sheetPr>
    <tabColor rgb="FF538DD5"/>
  </sheetPr>
  <dimension ref="A1:AW34"/>
  <sheetViews>
    <sheetView topLeftCell="B1" workbookViewId="0">
      <selection activeCell="C8" sqref="C8:D8"/>
    </sheetView>
  </sheetViews>
  <sheetFormatPr baseColWidth="10" defaultColWidth="11.42578125" defaultRowHeight="15"/>
  <cols>
    <col min="1" max="1" width="4.7109375" style="1" customWidth="1"/>
    <col min="2" max="2" width="22.5703125" style="1" customWidth="1"/>
    <col min="3" max="3" width="10.7109375" style="1" bestFit="1" customWidth="1"/>
    <col min="4" max="4" width="14.5703125" style="1" customWidth="1"/>
    <col min="5" max="5" width="8.42578125" style="1" customWidth="1"/>
    <col min="6" max="6" width="5.5703125" style="1" customWidth="1"/>
    <col min="7" max="7" width="29.85546875" style="1" customWidth="1"/>
    <col min="8" max="8" width="24" style="1" customWidth="1"/>
    <col min="9" max="9" width="16.28515625" style="1" customWidth="1"/>
    <col min="10" max="10" width="2.28515625" style="1" customWidth="1"/>
    <col min="11" max="11" width="4.7109375" style="62" customWidth="1"/>
    <col min="12" max="12" width="14.28515625" style="62" customWidth="1"/>
    <col min="13" max="13" width="14.140625" style="62" hidden="1" customWidth="1"/>
    <col min="14" max="14" width="18.85546875" style="62" hidden="1" customWidth="1"/>
    <col min="15" max="15" width="3" style="62" hidden="1" customWidth="1"/>
    <col min="16" max="16" width="16.7109375" style="62" hidden="1" customWidth="1"/>
    <col min="17" max="17" width="11.42578125" style="62" hidden="1" customWidth="1"/>
    <col min="18" max="23" width="11.42578125" style="62" customWidth="1"/>
    <col min="24" max="49" width="11.42578125" style="62"/>
  </cols>
  <sheetData>
    <row r="1" spans="1:17" ht="48" customHeight="1">
      <c r="A1" s="153" t="str">
        <f>CONCATENATE("BAREME - RSA - BA - BIC - BNC (sous conditions) - Frais de carburant
en euro au kilomètre - Barèmes applicables pour l'année ",N2)</f>
        <v>BAREME - RSA - BA - BIC - BNC (sous conditions) - Frais de carburant
en euro au kilomètre - Barèmes applicables pour l'année 2025</v>
      </c>
      <c r="B1" s="153"/>
      <c r="C1" s="153"/>
      <c r="D1" s="153"/>
      <c r="E1" s="153"/>
      <c r="F1" s="153"/>
      <c r="G1" s="153"/>
      <c r="H1" s="153"/>
      <c r="I1" s="38"/>
      <c r="J1" s="32"/>
    </row>
    <row r="2" spans="1:17" ht="35.25" customHeight="1">
      <c r="A2" s="154" t="s">
        <v>101</v>
      </c>
      <c r="B2" s="154"/>
      <c r="C2" s="154"/>
      <c r="D2" s="154"/>
      <c r="E2" s="154"/>
      <c r="F2" s="154"/>
      <c r="G2" s="154"/>
      <c r="H2" s="154"/>
      <c r="I2" s="39"/>
      <c r="J2" s="33"/>
      <c r="M2" s="1"/>
      <c r="N2" s="103">
        <v>2025</v>
      </c>
      <c r="O2" s="1"/>
      <c r="P2" s="1"/>
      <c r="Q2" s="1"/>
    </row>
    <row r="3" spans="1:17" ht="15.75" thickBot="1">
      <c r="A3" s="5"/>
      <c r="B3" s="5"/>
      <c r="C3" s="5"/>
      <c r="D3" s="27"/>
      <c r="E3" s="28"/>
      <c r="F3" s="155"/>
      <c r="G3" s="155"/>
      <c r="H3" s="5"/>
      <c r="I3" s="5"/>
      <c r="J3" s="29"/>
      <c r="M3" s="1"/>
      <c r="N3" s="7"/>
      <c r="O3" s="7"/>
      <c r="P3" s="1"/>
      <c r="Q3" s="1"/>
    </row>
    <row r="4" spans="1:17" ht="16.5" thickBot="1">
      <c r="A4" s="156" t="str">
        <f>CONCATENATE("Calculez votre forfait carburant ",N2)</f>
        <v>Calculez votre forfait carburant 2025</v>
      </c>
      <c r="B4" s="157"/>
      <c r="C4" s="157"/>
      <c r="D4" s="158"/>
      <c r="E4" s="34"/>
      <c r="F4" s="156" t="s">
        <v>12</v>
      </c>
      <c r="G4" s="157"/>
      <c r="H4" s="157"/>
      <c r="I4" s="158"/>
      <c r="J4" s="29"/>
      <c r="M4" s="1" t="s">
        <v>2</v>
      </c>
      <c r="N4" s="7" t="s">
        <v>25</v>
      </c>
      <c r="O4" s="7"/>
      <c r="P4" s="7" t="s">
        <v>32</v>
      </c>
      <c r="Q4" s="1"/>
    </row>
    <row r="5" spans="1:17">
      <c r="E5" s="26"/>
      <c r="F5" s="26"/>
      <c r="G5" s="26"/>
      <c r="H5" s="24"/>
      <c r="I5" s="24"/>
      <c r="J5" s="29"/>
      <c r="M5" s="1" t="s">
        <v>3</v>
      </c>
      <c r="N5" s="53" t="s">
        <v>30</v>
      </c>
      <c r="O5" s="53">
        <f>IF(C9=N5,1,IF(C9=N6,2,IF(C9=N16,12,C9)))</f>
        <v>8</v>
      </c>
      <c r="P5" s="1" t="s">
        <v>33</v>
      </c>
      <c r="Q5" s="1"/>
    </row>
    <row r="6" spans="1:17">
      <c r="E6" s="26"/>
      <c r="F6" s="26"/>
      <c r="G6" s="26"/>
      <c r="H6" s="24"/>
      <c r="I6" s="24"/>
      <c r="J6" s="29"/>
      <c r="M6" s="4" t="s">
        <v>24</v>
      </c>
      <c r="N6" s="53" t="s">
        <v>31</v>
      </c>
      <c r="O6" s="53"/>
      <c r="P6" s="1" t="s">
        <v>34</v>
      </c>
      <c r="Q6" s="1"/>
    </row>
    <row r="7" spans="1:17">
      <c r="A7" s="149" t="s">
        <v>11</v>
      </c>
      <c r="B7" s="149"/>
      <c r="C7" s="150" t="s">
        <v>3</v>
      </c>
      <c r="D7" s="150"/>
      <c r="E7" s="26"/>
      <c r="F7" s="26"/>
      <c r="G7" s="26"/>
      <c r="H7" s="24"/>
      <c r="I7" s="24"/>
      <c r="J7" s="29"/>
      <c r="M7" s="3"/>
      <c r="N7" s="53">
        <v>3</v>
      </c>
      <c r="O7" s="53"/>
      <c r="P7" s="9" t="s">
        <v>23</v>
      </c>
      <c r="Q7" s="1"/>
    </row>
    <row r="8" spans="1:17">
      <c r="A8" s="149" t="s">
        <v>35</v>
      </c>
      <c r="B8" s="149"/>
      <c r="C8" s="150" t="s">
        <v>34</v>
      </c>
      <c r="D8" s="150"/>
      <c r="E8" s="5"/>
      <c r="F8" s="5"/>
      <c r="J8" s="29"/>
      <c r="M8" s="1"/>
      <c r="N8" s="53">
        <v>4</v>
      </c>
      <c r="O8" s="53"/>
      <c r="P8" s="9"/>
      <c r="Q8" s="1"/>
    </row>
    <row r="9" spans="1:17" ht="15.75" customHeight="1">
      <c r="A9" s="149" t="s">
        <v>13</v>
      </c>
      <c r="B9" s="149"/>
      <c r="C9" s="150">
        <v>8</v>
      </c>
      <c r="D9" s="150"/>
      <c r="E9" s="25"/>
      <c r="G9" s="25"/>
      <c r="H9" s="8"/>
      <c r="I9" s="8"/>
      <c r="J9" s="29"/>
      <c r="M9" s="1"/>
      <c r="N9" s="53">
        <v>5</v>
      </c>
      <c r="O9" s="53"/>
      <c r="P9" s="9"/>
      <c r="Q9" s="1"/>
    </row>
    <row r="10" spans="1:17" ht="15" customHeight="1">
      <c r="A10" s="149" t="s">
        <v>1</v>
      </c>
      <c r="B10" s="149"/>
      <c r="C10" s="150">
        <v>5000</v>
      </c>
      <c r="D10" s="150"/>
      <c r="E10" s="25"/>
      <c r="G10" s="25"/>
      <c r="H10" s="8"/>
      <c r="I10" s="8"/>
      <c r="J10" s="29"/>
      <c r="M10" s="1"/>
      <c r="N10" s="53">
        <v>6</v>
      </c>
      <c r="O10" s="53"/>
      <c r="P10" s="9"/>
      <c r="Q10" s="1"/>
    </row>
    <row r="11" spans="1:17" ht="15.75" thickBot="1">
      <c r="C11" s="35"/>
      <c r="D11" s="35"/>
      <c r="E11" s="25"/>
      <c r="G11" s="25"/>
      <c r="H11" s="8"/>
      <c r="I11" s="8"/>
      <c r="J11" s="29"/>
      <c r="M11" s="1"/>
      <c r="N11" s="53">
        <v>7</v>
      </c>
      <c r="O11" s="53"/>
      <c r="P11" s="9"/>
      <c r="Q11" s="1"/>
    </row>
    <row r="12" spans="1:17" ht="15" customHeight="1">
      <c r="A12" s="140">
        <f>M22</f>
        <v>825</v>
      </c>
      <c r="B12" s="141"/>
      <c r="C12" s="141"/>
      <c r="D12" s="142"/>
      <c r="E12" s="25"/>
      <c r="F12" s="25"/>
      <c r="G12" s="25"/>
      <c r="H12" s="8"/>
      <c r="I12" s="8"/>
      <c r="J12" s="29"/>
      <c r="M12" s="1"/>
      <c r="N12" s="53">
        <v>8</v>
      </c>
      <c r="O12" s="1"/>
      <c r="P12" s="1"/>
      <c r="Q12" s="1"/>
    </row>
    <row r="13" spans="1:17" ht="15" customHeight="1">
      <c r="A13" s="143"/>
      <c r="B13" s="144"/>
      <c r="C13" s="144"/>
      <c r="D13" s="145"/>
      <c r="E13" s="25"/>
      <c r="F13" s="25"/>
      <c r="G13" s="25"/>
      <c r="H13" s="8"/>
      <c r="I13" s="8"/>
      <c r="J13" s="29"/>
      <c r="N13" s="53">
        <v>9</v>
      </c>
    </row>
    <row r="14" spans="1:17" ht="15.75" customHeight="1" thickBot="1">
      <c r="A14" s="146"/>
      <c r="B14" s="147"/>
      <c r="C14" s="147"/>
      <c r="D14" s="148"/>
      <c r="E14" s="25"/>
      <c r="F14" s="25"/>
      <c r="G14" s="25"/>
      <c r="H14" s="8"/>
      <c r="I14" s="8"/>
      <c r="J14" s="29"/>
      <c r="N14" s="53">
        <v>10</v>
      </c>
    </row>
    <row r="15" spans="1:17" ht="23.25">
      <c r="A15" s="36"/>
      <c r="B15" s="36"/>
      <c r="C15" s="36"/>
      <c r="D15" s="36"/>
      <c r="E15" s="25"/>
      <c r="F15" s="25"/>
      <c r="G15" s="25"/>
      <c r="H15" s="8"/>
      <c r="I15" s="8"/>
      <c r="J15" s="29"/>
      <c r="N15" s="53">
        <v>11</v>
      </c>
    </row>
    <row r="16" spans="1:17" ht="15" customHeight="1">
      <c r="A16" s="151" t="s">
        <v>36</v>
      </c>
      <c r="B16" s="151"/>
      <c r="C16" s="151"/>
      <c r="D16" s="151"/>
      <c r="E16" s="25"/>
      <c r="F16" s="25"/>
      <c r="G16" s="25"/>
      <c r="H16" s="8"/>
      <c r="I16" s="8"/>
      <c r="J16" s="29"/>
      <c r="N16" s="53">
        <v>12</v>
      </c>
    </row>
    <row r="17" spans="1:17">
      <c r="A17" s="151"/>
      <c r="B17" s="151"/>
      <c r="C17" s="151"/>
      <c r="D17" s="151"/>
      <c r="E17" s="25"/>
      <c r="F17" s="25"/>
      <c r="G17" s="25"/>
      <c r="H17" s="8"/>
      <c r="I17" s="8"/>
      <c r="J17" s="29"/>
    </row>
    <row r="18" spans="1:17" ht="15" customHeight="1">
      <c r="A18" s="152" t="s">
        <v>53</v>
      </c>
      <c r="B18" s="152"/>
      <c r="C18" s="152"/>
      <c r="D18" s="152"/>
      <c r="E18" s="25"/>
      <c r="F18" s="25"/>
      <c r="G18" s="25"/>
      <c r="H18" s="8"/>
      <c r="I18" s="8"/>
      <c r="J18" s="29"/>
    </row>
    <row r="19" spans="1:17" ht="22.5" customHeight="1">
      <c r="A19" s="152"/>
      <c r="B19" s="152"/>
      <c r="C19" s="152"/>
      <c r="D19" s="152"/>
      <c r="E19" s="25"/>
      <c r="F19" s="25"/>
      <c r="G19" s="25"/>
      <c r="H19" s="8"/>
      <c r="I19" s="8"/>
      <c r="J19" s="29"/>
    </row>
    <row r="20" spans="1:17" ht="15" customHeight="1">
      <c r="E20" s="25"/>
      <c r="F20" s="25"/>
      <c r="G20" s="25"/>
      <c r="H20" s="8"/>
      <c r="I20" s="8"/>
      <c r="J20" s="29"/>
    </row>
    <row r="21" spans="1:17" ht="15.75" thickBot="1">
      <c r="E21" s="25"/>
      <c r="F21" s="25"/>
      <c r="G21" s="25"/>
      <c r="H21" s="8"/>
      <c r="I21" s="8"/>
      <c r="J21" s="29"/>
    </row>
    <row r="22" spans="1:17">
      <c r="E22" s="25"/>
      <c r="F22" s="25"/>
      <c r="G22" s="25"/>
      <c r="H22" s="8"/>
      <c r="I22" s="8"/>
      <c r="J22" s="29"/>
      <c r="M22" s="140">
        <f>IF(OR(ISBLANK(C7),ISBLANK(O5),ISBLANK(C10)),
"Tous les champs doivent être renseignés",
IF(C7=M5,IF(C8=P5,VLOOKUP(O5,bicAuto,3,FALSE),IF(C8=P6,VLOOKUP(O5,bicAuto,5,FALSE),IF(C8=P7,VLOOKUP(O5,bicAuto,7)))),
IF(C7=M6,VLOOKUP(O5,bicMoto,3,FALSE))))</f>
        <v>825</v>
      </c>
      <c r="N22" s="141"/>
      <c r="O22" s="141"/>
      <c r="P22" s="141"/>
      <c r="Q22" s="142"/>
    </row>
    <row r="23" spans="1:17">
      <c r="E23" s="25"/>
      <c r="F23" s="25"/>
      <c r="G23" s="25"/>
      <c r="H23" s="8"/>
      <c r="I23" s="8"/>
      <c r="J23" s="29"/>
      <c r="M23" s="143"/>
      <c r="N23" s="144"/>
      <c r="O23" s="144"/>
      <c r="P23" s="144"/>
      <c r="Q23" s="145"/>
    </row>
    <row r="24" spans="1:17" ht="15.75" thickBot="1">
      <c r="E24" s="25"/>
      <c r="F24" s="25"/>
      <c r="G24" s="25"/>
      <c r="H24" s="8"/>
      <c r="I24" s="8"/>
      <c r="J24" s="29"/>
      <c r="M24" s="146"/>
      <c r="N24" s="147"/>
      <c r="O24" s="147"/>
      <c r="P24" s="147"/>
      <c r="Q24" s="148"/>
    </row>
    <row r="25" spans="1:17">
      <c r="E25" s="25"/>
      <c r="F25" s="25"/>
      <c r="G25" s="25"/>
      <c r="H25" s="8"/>
      <c r="I25" s="8"/>
      <c r="J25" s="29"/>
    </row>
    <row r="26" spans="1:17">
      <c r="E26" s="25"/>
      <c r="F26" s="25"/>
      <c r="G26" s="25"/>
      <c r="H26" s="8"/>
      <c r="I26" s="8"/>
      <c r="J26" s="29"/>
    </row>
    <row r="27" spans="1:17">
      <c r="E27" s="25"/>
      <c r="F27" s="25"/>
      <c r="G27" s="25"/>
      <c r="H27" s="8"/>
      <c r="I27" s="8"/>
      <c r="J27" s="29"/>
    </row>
    <row r="28" spans="1:17">
      <c r="J28" s="29"/>
    </row>
    <row r="29" spans="1:17">
      <c r="J29" s="29"/>
    </row>
    <row r="30" spans="1:17">
      <c r="J30" s="29"/>
    </row>
    <row r="31" spans="1:17">
      <c r="J31" s="29"/>
    </row>
    <row r="32" spans="1:17">
      <c r="J32" s="29"/>
    </row>
    <row r="33" spans="1:10">
      <c r="J33" s="29"/>
    </row>
    <row r="34" spans="1:10" ht="15.75" thickBot="1">
      <c r="A34" s="30"/>
      <c r="B34" s="30"/>
      <c r="C34" s="30"/>
      <c r="D34" s="30"/>
      <c r="E34" s="30"/>
      <c r="F34" s="30"/>
      <c r="G34" s="30"/>
      <c r="H34" s="30"/>
      <c r="I34" s="30"/>
      <c r="J34" s="31"/>
    </row>
  </sheetData>
  <sheetProtection algorithmName="SHA-512" hashValue="tFir0wEtwa7LyJHgLye9m1A8ng34n0YiPG62fKMUrAWYk35Md8b3A74SQWwQcWCb/AaHbv/0fhYuxTs6Qx4mhA==" saltValue="oDr3efGoW2xlV5JiJ+p2GA==" spinCount="100000" sheet="1" objects="1" scenarios="1" selectLockedCells="1"/>
  <mergeCells count="17">
    <mergeCell ref="A7:B7"/>
    <mergeCell ref="C7:D7"/>
    <mergeCell ref="A1:H1"/>
    <mergeCell ref="A2:H2"/>
    <mergeCell ref="F3:G3"/>
    <mergeCell ref="A4:D4"/>
    <mergeCell ref="F4:I4"/>
    <mergeCell ref="M22:Q24"/>
    <mergeCell ref="A8:B8"/>
    <mergeCell ref="C8:D8"/>
    <mergeCell ref="A12:D14"/>
    <mergeCell ref="A16:D17"/>
    <mergeCell ref="A9:B9"/>
    <mergeCell ref="C9:D9"/>
    <mergeCell ref="A10:B10"/>
    <mergeCell ref="C10:D10"/>
    <mergeCell ref="A18:D19"/>
  </mergeCells>
  <conditionalFormatting sqref="C8:D8">
    <cfRule type="expression" dxfId="0" priority="1">
      <formula>$C$7="deux roues"</formula>
    </cfRule>
  </conditionalFormatting>
  <dataValidations count="3">
    <dataValidation type="list" allowBlank="1" showInputMessage="1" showErrorMessage="1" sqref="C7:D7" xr:uid="{96BA42C4-F3E0-4DE1-A018-43AA052A1D84}">
      <formula1>$M$5:$M$6</formula1>
    </dataValidation>
    <dataValidation type="list" errorStyle="information" allowBlank="1" showInputMessage="1" showErrorMessage="1" errorTitle="Choisissez parmis la liste" error="Votre saisie n 'est pas correcte, Veuillez sélectionner unen valeur de la liste déroulante" sqref="C9:D9" xr:uid="{BA6053C1-7C33-4202-9C49-0D4D720F3C1B}">
      <formula1>$N$5:$N$16</formula1>
    </dataValidation>
    <dataValidation type="list" allowBlank="1" showInputMessage="1" showErrorMessage="1" sqref="C8:D8" xr:uid="{0719EDE9-30CB-45C3-BFF0-9C1C5BACAEBB}">
      <formula1>$P$5:$P$7</formula1>
    </dataValidation>
  </dataValidations>
  <pageMargins left="0.25" right="0.25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97145-0B96-4F87-A1A7-7F779A9DCD6A}">
  <sheetPr>
    <tabColor rgb="FFFFC000"/>
  </sheetPr>
  <dimension ref="A1:N29"/>
  <sheetViews>
    <sheetView topLeftCell="J1" workbookViewId="0">
      <selection activeCell="Y11" sqref="Y11"/>
    </sheetView>
  </sheetViews>
  <sheetFormatPr baseColWidth="10" defaultRowHeight="15"/>
  <cols>
    <col min="1" max="1" width="15.85546875" style="55" bestFit="1" customWidth="1"/>
    <col min="12" max="12" width="13.85546875" customWidth="1"/>
  </cols>
  <sheetData>
    <row r="1" spans="1:14" ht="15.75" thickBot="1">
      <c r="A1" s="165" t="s">
        <v>28</v>
      </c>
      <c r="B1" s="166"/>
      <c r="C1" s="166"/>
      <c r="D1" s="166"/>
      <c r="E1" s="166"/>
      <c r="F1" s="166"/>
      <c r="G1" s="167"/>
    </row>
    <row r="2" spans="1:14" ht="15.75" thickBot="1">
      <c r="A2" s="54" t="s">
        <v>4</v>
      </c>
      <c r="B2" s="135" t="s">
        <v>21</v>
      </c>
      <c r="C2" s="136"/>
      <c r="D2" s="168" t="s">
        <v>22</v>
      </c>
      <c r="E2" s="169"/>
      <c r="F2" s="132" t="s">
        <v>23</v>
      </c>
      <c r="G2" s="133"/>
      <c r="K2" s="159" t="s">
        <v>45</v>
      </c>
      <c r="L2" s="160"/>
      <c r="M2" s="160"/>
      <c r="N2" s="160"/>
    </row>
    <row r="3" spans="1:14">
      <c r="A3" s="65">
        <v>1</v>
      </c>
      <c r="B3" s="66">
        <f>L7</f>
        <v>8.8999999999999996E-2</v>
      </c>
      <c r="C3" s="10">
        <f>B3*'Forfait carburant'!$C$10</f>
        <v>445</v>
      </c>
      <c r="D3" s="67">
        <f>M7</f>
        <v>0.113</v>
      </c>
      <c r="E3" s="10">
        <f>D3*'Forfait carburant'!$C$10</f>
        <v>565</v>
      </c>
      <c r="F3" s="67">
        <f>N7</f>
        <v>7.1999999999999995E-2</v>
      </c>
      <c r="G3" s="11">
        <f>F3*'Forfait carburant'!$C$10</f>
        <v>360</v>
      </c>
    </row>
    <row r="4" spans="1:14">
      <c r="A4" s="68">
        <v>2</v>
      </c>
      <c r="B4" s="46">
        <f>L7</f>
        <v>8.8999999999999996E-2</v>
      </c>
      <c r="C4" s="12">
        <f>B4*'Forfait carburant'!$C$10</f>
        <v>445</v>
      </c>
      <c r="D4" s="47">
        <f>M7</f>
        <v>0.113</v>
      </c>
      <c r="E4" s="12">
        <f>D4*'Forfait carburant'!$C$10</f>
        <v>565</v>
      </c>
      <c r="F4" s="47">
        <f>N7</f>
        <v>7.1999999999999995E-2</v>
      </c>
      <c r="G4" s="13">
        <f>F4*'Forfait carburant'!$C$10</f>
        <v>360</v>
      </c>
    </row>
    <row r="5" spans="1:14">
      <c r="A5" s="68">
        <v>3</v>
      </c>
      <c r="B5" s="46">
        <f>L7</f>
        <v>8.8999999999999996E-2</v>
      </c>
      <c r="C5" s="12">
        <f>B5*'Forfait carburant'!$C$10</f>
        <v>445</v>
      </c>
      <c r="D5" s="47">
        <f>M7</f>
        <v>0.113</v>
      </c>
      <c r="E5" s="12">
        <f>D5*'Forfait carburant'!$C$10</f>
        <v>565</v>
      </c>
      <c r="F5" s="47">
        <f>N7</f>
        <v>7.1999999999999995E-2</v>
      </c>
      <c r="G5" s="13">
        <f>F5*'Forfait carburant'!$C$10</f>
        <v>360</v>
      </c>
      <c r="L5" s="161" t="s">
        <v>46</v>
      </c>
      <c r="M5" s="161"/>
    </row>
    <row r="6" spans="1:14" ht="15.75" thickBot="1">
      <c r="A6" s="69">
        <v>4</v>
      </c>
      <c r="B6" s="70">
        <f>L7</f>
        <v>8.8999999999999996E-2</v>
      </c>
      <c r="C6" s="14">
        <f>B6*'Forfait carburant'!$C$10</f>
        <v>445</v>
      </c>
      <c r="D6" s="71">
        <f>M7</f>
        <v>0.113</v>
      </c>
      <c r="E6" s="14">
        <f>D6*'Forfait carburant'!$C$10</f>
        <v>565</v>
      </c>
      <c r="F6" s="71">
        <f>N7</f>
        <v>7.1999999999999995E-2</v>
      </c>
      <c r="G6" s="15">
        <f>F6*'Forfait carburant'!$C$10</f>
        <v>360</v>
      </c>
      <c r="K6" s="63" t="s">
        <v>39</v>
      </c>
      <c r="L6" s="63" t="s">
        <v>33</v>
      </c>
      <c r="M6" s="63" t="s">
        <v>22</v>
      </c>
      <c r="N6" s="63" t="s">
        <v>23</v>
      </c>
    </row>
    <row r="7" spans="1:14">
      <c r="A7" s="65">
        <v>5</v>
      </c>
      <c r="B7" s="66">
        <f>L8</f>
        <v>0.11</v>
      </c>
      <c r="C7" s="10">
        <f>B7*'Forfait carburant'!$C$10</f>
        <v>550</v>
      </c>
      <c r="D7" s="67">
        <f>M8</f>
        <v>0.13900000000000001</v>
      </c>
      <c r="E7" s="10">
        <f>D7*'Forfait carburant'!$C$10</f>
        <v>695.00000000000011</v>
      </c>
      <c r="F7" s="67">
        <f>N8</f>
        <v>8.8999999999999996E-2</v>
      </c>
      <c r="G7" s="11">
        <f>F7*'Forfait carburant'!$C$10</f>
        <v>445</v>
      </c>
      <c r="K7" s="63" t="s">
        <v>40</v>
      </c>
      <c r="L7" s="64">
        <v>8.8999999999999996E-2</v>
      </c>
      <c r="M7" s="64">
        <v>0.113</v>
      </c>
      <c r="N7" s="64">
        <v>7.1999999999999995E-2</v>
      </c>
    </row>
    <row r="8" spans="1:14">
      <c r="A8" s="68">
        <v>6</v>
      </c>
      <c r="B8" s="46">
        <f>L8</f>
        <v>0.11</v>
      </c>
      <c r="C8" s="12">
        <f>B8*'Forfait carburant'!$C$10</f>
        <v>550</v>
      </c>
      <c r="D8" s="47">
        <f>M8</f>
        <v>0.13900000000000001</v>
      </c>
      <c r="E8" s="12">
        <f>D8*'Forfait carburant'!$C$10</f>
        <v>695.00000000000011</v>
      </c>
      <c r="F8" s="47">
        <f>N8</f>
        <v>8.8999999999999996E-2</v>
      </c>
      <c r="G8" s="13">
        <f>F8*'Forfait carburant'!$C$10</f>
        <v>445</v>
      </c>
      <c r="K8" s="63" t="s">
        <v>41</v>
      </c>
      <c r="L8" s="64">
        <v>0.11</v>
      </c>
      <c r="M8" s="64">
        <v>0.13900000000000001</v>
      </c>
      <c r="N8" s="64">
        <v>8.8999999999999996E-2</v>
      </c>
    </row>
    <row r="9" spans="1:14" ht="15.75" thickBot="1">
      <c r="A9" s="69">
        <v>7</v>
      </c>
      <c r="B9" s="70">
        <f>L8</f>
        <v>0.11</v>
      </c>
      <c r="C9" s="14">
        <f>B9*'Forfait carburant'!$C$10</f>
        <v>550</v>
      </c>
      <c r="D9" s="71">
        <f>M8</f>
        <v>0.13900000000000001</v>
      </c>
      <c r="E9" s="14">
        <f>D9*'Forfait carburant'!$C$10</f>
        <v>695.00000000000011</v>
      </c>
      <c r="F9" s="71">
        <f>N8</f>
        <v>8.8999999999999996E-2</v>
      </c>
      <c r="G9" s="15">
        <f>F9*'Forfait carburant'!$C$10</f>
        <v>445</v>
      </c>
      <c r="K9" s="63" t="s">
        <v>42</v>
      </c>
      <c r="L9" s="64">
        <v>0.13100000000000001</v>
      </c>
      <c r="M9" s="64">
        <v>0.16500000000000001</v>
      </c>
      <c r="N9" s="64">
        <v>0.106</v>
      </c>
    </row>
    <row r="10" spans="1:14">
      <c r="A10" s="65">
        <v>8</v>
      </c>
      <c r="B10" s="66">
        <f>L9</f>
        <v>0.13100000000000001</v>
      </c>
      <c r="C10" s="10">
        <f>B10*'Forfait carburant'!$C$10</f>
        <v>655</v>
      </c>
      <c r="D10" s="67">
        <f>M9</f>
        <v>0.16500000000000001</v>
      </c>
      <c r="E10" s="10">
        <f>D10*'Forfait carburant'!$C$10</f>
        <v>825</v>
      </c>
      <c r="F10" s="67">
        <f>N9</f>
        <v>0.106</v>
      </c>
      <c r="G10" s="11">
        <f>F10*'Forfait carburant'!$C$10</f>
        <v>530</v>
      </c>
      <c r="K10" s="63" t="s">
        <v>43</v>
      </c>
      <c r="L10" s="64">
        <v>0.14799999999999999</v>
      </c>
      <c r="M10" s="64">
        <v>0.187</v>
      </c>
      <c r="N10" s="64">
        <v>0.12</v>
      </c>
    </row>
    <row r="11" spans="1:14" ht="15.75" thickBot="1">
      <c r="A11" s="69">
        <v>9</v>
      </c>
      <c r="B11" s="70">
        <f>L9</f>
        <v>0.13100000000000001</v>
      </c>
      <c r="C11" s="14">
        <f>B11*'Forfait carburant'!$C$10</f>
        <v>655</v>
      </c>
      <c r="D11" s="71">
        <f>M9</f>
        <v>0.16500000000000001</v>
      </c>
      <c r="E11" s="14">
        <f>D11*'Forfait carburant'!$C$10</f>
        <v>825</v>
      </c>
      <c r="F11" s="71">
        <f>N9</f>
        <v>0.106</v>
      </c>
      <c r="G11" s="15">
        <f>F11*'Forfait carburant'!$C$10</f>
        <v>530</v>
      </c>
      <c r="K11" s="63" t="s">
        <v>44</v>
      </c>
      <c r="L11" s="64">
        <v>0.16500000000000001</v>
      </c>
      <c r="M11" s="64">
        <v>0.20799999999999999</v>
      </c>
      <c r="N11" s="64">
        <v>0.13300000000000001</v>
      </c>
    </row>
    <row r="12" spans="1:14">
      <c r="A12" s="65">
        <v>10</v>
      </c>
      <c r="B12" s="66">
        <f>L10</f>
        <v>0.14799999999999999</v>
      </c>
      <c r="C12" s="10">
        <f>B12*'Forfait carburant'!$C$10</f>
        <v>740</v>
      </c>
      <c r="D12" s="67">
        <f>M10</f>
        <v>0.187</v>
      </c>
      <c r="E12" s="10">
        <f>D12*'Forfait carburant'!$C$10</f>
        <v>935</v>
      </c>
      <c r="F12" s="67">
        <f>N10</f>
        <v>0.12</v>
      </c>
      <c r="G12" s="11">
        <f>F12*'Forfait carburant'!$C$10</f>
        <v>600</v>
      </c>
    </row>
    <row r="13" spans="1:14" ht="15.75" thickBot="1">
      <c r="A13" s="69">
        <v>11</v>
      </c>
      <c r="B13" s="70">
        <f>L10</f>
        <v>0.14799999999999999</v>
      </c>
      <c r="C13" s="14">
        <f>B13*'Forfait carburant'!$C$10</f>
        <v>740</v>
      </c>
      <c r="D13" s="71">
        <f>M10</f>
        <v>0.187</v>
      </c>
      <c r="E13" s="14">
        <f>D13*'Forfait carburant'!$C$10</f>
        <v>935</v>
      </c>
      <c r="F13" s="71">
        <f>N10</f>
        <v>0.12</v>
      </c>
      <c r="G13" s="15">
        <f>F13*'Forfait carburant'!$C$10</f>
        <v>600</v>
      </c>
    </row>
    <row r="14" spans="1:14" ht="15.75" thickBot="1">
      <c r="A14" s="72">
        <v>12</v>
      </c>
      <c r="B14" s="73">
        <f>L11</f>
        <v>0.16500000000000001</v>
      </c>
      <c r="C14" s="74">
        <f>B14*'Forfait carburant'!$C$10</f>
        <v>825</v>
      </c>
      <c r="D14" s="75">
        <f>M11</f>
        <v>0.20799999999999999</v>
      </c>
      <c r="E14" s="74">
        <f>D14*'Forfait carburant'!$C$10</f>
        <v>1040</v>
      </c>
      <c r="F14" s="75">
        <f>N11</f>
        <v>0.13300000000000001</v>
      </c>
      <c r="G14" s="76">
        <f>F14*'Forfait carburant'!$C$10</f>
        <v>665</v>
      </c>
      <c r="L14" s="161" t="s">
        <v>47</v>
      </c>
      <c r="M14" s="161"/>
    </row>
    <row r="15" spans="1:14">
      <c r="L15" s="63" t="s">
        <v>39</v>
      </c>
      <c r="M15" s="63" t="s">
        <v>48</v>
      </c>
    </row>
    <row r="16" spans="1:14" ht="15.75" thickBot="1">
      <c r="L16" s="63" t="s">
        <v>49</v>
      </c>
      <c r="M16" s="64">
        <v>3.6999999999999998E-2</v>
      </c>
    </row>
    <row r="17" spans="1:13" ht="15.75" thickBot="1">
      <c r="A17" s="162" t="s">
        <v>29</v>
      </c>
      <c r="B17" s="163"/>
      <c r="C17" s="164"/>
      <c r="L17" s="63" t="s">
        <v>50</v>
      </c>
      <c r="M17" s="64">
        <v>7.3999999999999996E-2</v>
      </c>
    </row>
    <row r="18" spans="1:13" ht="15.75" thickBot="1">
      <c r="A18" s="77">
        <v>1</v>
      </c>
      <c r="B18" s="78">
        <f>M16</f>
        <v>3.6999999999999998E-2</v>
      </c>
      <c r="C18" s="79">
        <f>'Forfait carburant'!$C$10*B18</f>
        <v>185</v>
      </c>
      <c r="L18" s="63" t="s">
        <v>51</v>
      </c>
      <c r="M18" s="64">
        <v>9.5000000000000001E-2</v>
      </c>
    </row>
    <row r="19" spans="1:13" ht="15.75" thickBot="1">
      <c r="A19" s="80">
        <v>2</v>
      </c>
      <c r="B19" s="81">
        <f>M17</f>
        <v>7.3999999999999996E-2</v>
      </c>
      <c r="C19" s="82">
        <f>'Forfait carburant'!$C$10*B19</f>
        <v>370</v>
      </c>
      <c r="L19" s="63" t="s">
        <v>52</v>
      </c>
      <c r="M19" s="64">
        <v>0.13100000000000001</v>
      </c>
    </row>
    <row r="20" spans="1:13">
      <c r="A20" s="58">
        <v>3</v>
      </c>
      <c r="B20" s="60">
        <f>M18</f>
        <v>9.5000000000000001E-2</v>
      </c>
      <c r="C20" s="59">
        <f>'Forfait carburant'!$C$10*B20</f>
        <v>475</v>
      </c>
    </row>
    <row r="21" spans="1:13">
      <c r="A21" s="56">
        <v>4</v>
      </c>
      <c r="B21" s="50">
        <f>M18</f>
        <v>9.5000000000000001E-2</v>
      </c>
      <c r="C21" s="51">
        <f>'Forfait carburant'!$C$10*B21</f>
        <v>475</v>
      </c>
    </row>
    <row r="22" spans="1:13" ht="15.75" thickBot="1">
      <c r="A22" s="57">
        <v>5</v>
      </c>
      <c r="B22" s="61">
        <f>M18</f>
        <v>9.5000000000000001E-2</v>
      </c>
      <c r="C22" s="52">
        <f>'Forfait carburant'!$C$10*B22</f>
        <v>475</v>
      </c>
    </row>
    <row r="23" spans="1:13">
      <c r="A23" s="58">
        <v>6</v>
      </c>
      <c r="B23" s="60">
        <f>M19</f>
        <v>0.13100000000000001</v>
      </c>
      <c r="C23" s="59">
        <f>'Forfait carburant'!$C$10*B23</f>
        <v>655</v>
      </c>
    </row>
    <row r="24" spans="1:13">
      <c r="A24" s="56">
        <v>7</v>
      </c>
      <c r="B24" s="50">
        <f>M19</f>
        <v>0.13100000000000001</v>
      </c>
      <c r="C24" s="51">
        <f>'Forfait carburant'!$C$10*B24</f>
        <v>655</v>
      </c>
    </row>
    <row r="25" spans="1:13">
      <c r="A25" s="56">
        <v>8</v>
      </c>
      <c r="B25" s="50">
        <f>M19</f>
        <v>0.13100000000000001</v>
      </c>
      <c r="C25" s="51">
        <f>'Forfait carburant'!$C$10*B25</f>
        <v>655</v>
      </c>
    </row>
    <row r="26" spans="1:13">
      <c r="A26" s="56">
        <v>9</v>
      </c>
      <c r="B26" s="50">
        <f>M19</f>
        <v>0.13100000000000001</v>
      </c>
      <c r="C26" s="51">
        <f>'Forfait carburant'!$C$10*B26</f>
        <v>655</v>
      </c>
    </row>
    <row r="27" spans="1:13">
      <c r="A27" s="56">
        <v>10</v>
      </c>
      <c r="B27" s="50">
        <f>M19</f>
        <v>0.13100000000000001</v>
      </c>
      <c r="C27" s="51">
        <f>'Forfait carburant'!$C$10*B27</f>
        <v>655</v>
      </c>
    </row>
    <row r="28" spans="1:13">
      <c r="A28" s="56">
        <v>11</v>
      </c>
      <c r="B28" s="50">
        <f>M19</f>
        <v>0.13100000000000001</v>
      </c>
      <c r="C28" s="51">
        <f>'Forfait carburant'!$C$10*B28</f>
        <v>655</v>
      </c>
    </row>
    <row r="29" spans="1:13" ht="15.75" thickBot="1">
      <c r="A29" s="57">
        <v>12</v>
      </c>
      <c r="B29" s="61">
        <f>M19</f>
        <v>0.13100000000000001</v>
      </c>
      <c r="C29" s="52">
        <f>'Forfait carburant'!$C$10*B29</f>
        <v>655</v>
      </c>
    </row>
  </sheetData>
  <mergeCells count="8">
    <mergeCell ref="K2:N2"/>
    <mergeCell ref="L5:M5"/>
    <mergeCell ref="L14:M14"/>
    <mergeCell ref="A17:C17"/>
    <mergeCell ref="A1:G1"/>
    <mergeCell ref="B2:C2"/>
    <mergeCell ref="D2:E2"/>
    <mergeCell ref="F2:G2"/>
  </mergeCells>
  <pageMargins left="0.7" right="0.7" top="0.75" bottom="0.75" header="0.3" footer="0.3"/>
  <pageSetup paperSize="9" orientation="portrait" r:id="rId1"/>
  <ignoredErrors>
    <ignoredError sqref="D3:D14 F3:F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7</vt:i4>
      </vt:variant>
    </vt:vector>
  </HeadingPairs>
  <TitlesOfParts>
    <vt:vector size="11" baseType="lpstr">
      <vt:lpstr>Forfait kilométrique BNC</vt:lpstr>
      <vt:lpstr>BNC-bdd</vt:lpstr>
      <vt:lpstr>Forfait carburant</vt:lpstr>
      <vt:lpstr>BIC-bdd</vt:lpstr>
      <vt:lpstr>bicAuto</vt:lpstr>
      <vt:lpstr>bicMoto</vt:lpstr>
      <vt:lpstr>bncAuto</vt:lpstr>
      <vt:lpstr>bncCyclo</vt:lpstr>
      <vt:lpstr>bncMoto</vt:lpstr>
      <vt:lpstr>'Forfait carburant'!Zone_d_impression</vt:lpstr>
      <vt:lpstr>'Forfait kilométrique BNC'!Zone_d_impression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UTIL01</dc:creator>
  <cp:lastModifiedBy>CGALR - ALBESPY Karine</cp:lastModifiedBy>
  <cp:lastPrinted>2026-02-23T12:32:05Z</cp:lastPrinted>
  <dcterms:created xsi:type="dcterms:W3CDTF">2020-02-06T14:29:39Z</dcterms:created>
  <dcterms:modified xsi:type="dcterms:W3CDTF">2026-02-23T12:50:25Z</dcterms:modified>
</cp:coreProperties>
</file>